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C:\Users\kvhol\Desktop\буфер\"/>
    </mc:Choice>
  </mc:AlternateContent>
  <workbookProtection workbookAlgorithmName="SHA-512" workbookHashValue="t9k6y0uhdG2O7vhINoW3ChEqimwE8R/jzqeq0t+vRL4yGmMRYsDb3ILh986noBxCwA3k7bQUMXPdHVX5n7nJ3A==" workbookSaltValue="wci6UfMhCE6CVCLmAXJF/g==" workbookSpinCount="100000" lockStructure="1"/>
  <bookViews>
    <workbookView xWindow="0" yWindow="0" windowWidth="17520" windowHeight="7995" activeTab="1"/>
  </bookViews>
  <sheets>
    <sheet name="СПРАВОЧНИК1" sheetId="16" state="hidden" r:id="rId1"/>
    <sheet name="ФОРМА" sheetId="15" r:id="rId2"/>
    <sheet name="СПРАВОЧНИК" sheetId="22" r:id="rId3"/>
    <sheet name="ГЛОССАРИЙ" sheetId="9" r:id="rId4"/>
    <sheet name="БЛОК1" sheetId="17" state="hidden" r:id="rId5"/>
    <sheet name="БЛОК2" sheetId="18" state="hidden" r:id="rId6"/>
    <sheet name="БЛОК3" sheetId="19" state="hidden" r:id="rId7"/>
    <sheet name="БЛОК4" sheetId="20" state="hidden" r:id="rId8"/>
    <sheet name="БЛОК5" sheetId="21" state="hidden" r:id="rId9"/>
    <sheet name="Расшитый классификатор (2)" sheetId="14" state="hidden" r:id="rId10"/>
    <sheet name="Расшитый классификатор" sheetId="8" state="hidden" r:id="rId11"/>
    <sheet name="Лист1" sheetId="10" state="hidden" r:id="rId12"/>
  </sheets>
  <definedNames>
    <definedName name="_xlnm._FilterDatabase" localSheetId="10" hidden="1">'Расшитый классификатор'!$C$1:$O$378</definedName>
    <definedName name="_xlnm._FilterDatabase" localSheetId="9" hidden="1">'Расшитый классификатор (2)'!$C$1:$N$450</definedName>
    <definedName name="Базовый" localSheetId="5">БЛОК2!#REF!</definedName>
    <definedName name="Базовый" localSheetId="6">БЛОК3!#REF!</definedName>
    <definedName name="Базовый" localSheetId="7">БЛОК4!#REF!</definedName>
    <definedName name="Базовый" localSheetId="8">БЛОК5!#REF!</definedName>
    <definedName name="Базовый">БЛОК1!$E$66:$E$70</definedName>
    <definedName name="Бизнес" localSheetId="5">БЛОК2!#REF!</definedName>
    <definedName name="Бизнес" localSheetId="6">БЛОК3!#REF!</definedName>
    <definedName name="Бизнес" localSheetId="7">БЛОК4!#REF!</definedName>
    <definedName name="Бизнес" localSheetId="8">БЛОК5!#REF!</definedName>
    <definedName name="Бизнес">БЛОК1!$I$66</definedName>
    <definedName name="Комфорт" localSheetId="5">БЛОК2!#REF!</definedName>
    <definedName name="Комфорт" localSheetId="6">БЛОК3!#REF!</definedName>
    <definedName name="Комфорт" localSheetId="7">БЛОК4!#REF!</definedName>
    <definedName name="Комфорт" localSheetId="8">БЛОК5!#REF!</definedName>
    <definedName name="Комфорт">БЛОК1!$G$66:$G$70</definedName>
    <definedName name="Премиум" localSheetId="5">БЛОК2!#REF!</definedName>
    <definedName name="Премиум" localSheetId="6">БЛОК3!#REF!</definedName>
    <definedName name="Премиум" localSheetId="7">БЛОК4!#REF!</definedName>
    <definedName name="Премиум" localSheetId="8">БЛОК5!#REF!</definedName>
    <definedName name="Премиум">БЛОК1!$K$66</definedName>
    <definedName name="Элит" localSheetId="5">БЛОК2!#REF!</definedName>
    <definedName name="Элит" localSheetId="6">БЛОК3!#REF!</definedName>
    <definedName name="Элит" localSheetId="7">БЛОК4!#REF!</definedName>
    <definedName name="Элит" localSheetId="8">БЛОК5!#REF!</definedName>
    <definedName name="Элит">БЛОК1!$M$66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16" i="15" l="1"/>
  <c r="H116" i="15" s="1"/>
  <c r="G117" i="15"/>
  <c r="G116" i="15"/>
  <c r="D117" i="15"/>
  <c r="H117" i="15" s="1"/>
  <c r="D106" i="15"/>
  <c r="H106" i="15" s="1"/>
  <c r="B28" i="9"/>
  <c r="B26" i="9"/>
  <c r="B25" i="9"/>
  <c r="B23" i="9"/>
  <c r="A23" i="9"/>
  <c r="B22" i="9"/>
  <c r="A22" i="9"/>
  <c r="A21" i="9"/>
  <c r="B20" i="9"/>
  <c r="B19" i="9"/>
  <c r="A20" i="9"/>
  <c r="A19" i="9"/>
  <c r="B18" i="9"/>
  <c r="B17" i="9"/>
  <c r="A18" i="9"/>
  <c r="A17" i="9"/>
  <c r="H71" i="15"/>
  <c r="D71" i="15"/>
  <c r="B16" i="9"/>
  <c r="D85" i="15"/>
  <c r="B15" i="9"/>
  <c r="D47" i="15"/>
  <c r="B14" i="9" l="1"/>
  <c r="A14" i="9"/>
  <c r="B13" i="9"/>
  <c r="A13" i="9"/>
  <c r="B12" i="9"/>
  <c r="A12" i="9"/>
  <c r="B11" i="9"/>
  <c r="A11" i="9"/>
  <c r="B10" i="9"/>
  <c r="A10" i="9"/>
  <c r="B9" i="9"/>
  <c r="A9" i="9"/>
  <c r="B8" i="9"/>
  <c r="A8" i="9"/>
  <c r="B7" i="9"/>
  <c r="A7" i="9"/>
  <c r="A6" i="9"/>
  <c r="A5" i="9"/>
  <c r="A4" i="9"/>
  <c r="A3" i="9"/>
  <c r="A2" i="9"/>
  <c r="G59" i="15" l="1"/>
  <c r="H59" i="15"/>
  <c r="D59" i="15"/>
  <c r="D186" i="15" l="1"/>
  <c r="D182" i="15"/>
  <c r="D175" i="15"/>
  <c r="D174" i="15"/>
  <c r="D173" i="15"/>
  <c r="D172" i="15"/>
  <c r="D163" i="15"/>
  <c r="D160" i="15"/>
  <c r="D152" i="15"/>
  <c r="D141" i="15"/>
  <c r="D140" i="15"/>
  <c r="D139" i="15"/>
  <c r="D138" i="15"/>
  <c r="D137" i="15"/>
  <c r="D134" i="15"/>
  <c r="D112" i="15"/>
  <c r="D109" i="15"/>
  <c r="D102" i="15"/>
  <c r="D100" i="15"/>
  <c r="D94" i="15"/>
  <c r="D89" i="15"/>
  <c r="D88" i="15"/>
  <c r="D87" i="15"/>
  <c r="D81" i="15"/>
  <c r="D80" i="15"/>
  <c r="D76" i="15"/>
  <c r="D75" i="15"/>
  <c r="D74" i="15"/>
  <c r="D73" i="15"/>
  <c r="D68" i="15"/>
  <c r="D67" i="15"/>
  <c r="D66" i="15"/>
  <c r="D65" i="15"/>
  <c r="D64" i="15"/>
  <c r="D63" i="15"/>
  <c r="D62" i="15"/>
  <c r="D61" i="15"/>
  <c r="D58" i="15"/>
  <c r="D56" i="15"/>
  <c r="D54" i="15"/>
  <c r="D53" i="15"/>
  <c r="D52" i="15"/>
  <c r="D51" i="15"/>
  <c r="D44" i="15"/>
  <c r="D43" i="15"/>
  <c r="D42" i="15"/>
  <c r="D41" i="15"/>
  <c r="D40" i="15"/>
  <c r="D38" i="15"/>
  <c r="D37" i="15"/>
  <c r="D36" i="15"/>
  <c r="D34" i="15"/>
  <c r="D33" i="15"/>
  <c r="D31" i="15"/>
  <c r="D29" i="15"/>
  <c r="D24" i="15"/>
  <c r="D23" i="15"/>
  <c r="D188" i="15"/>
  <c r="H188" i="15" s="1"/>
  <c r="D187" i="15"/>
  <c r="H187" i="15" s="1"/>
  <c r="D185" i="15"/>
  <c r="H185" i="15" s="1"/>
  <c r="D184" i="15"/>
  <c r="H184" i="15" s="1"/>
  <c r="D183" i="15"/>
  <c r="H183" i="15" s="1"/>
  <c r="D181" i="15"/>
  <c r="H181" i="15" s="1"/>
  <c r="D178" i="15"/>
  <c r="H178" i="15" s="1"/>
  <c r="D177" i="15"/>
  <c r="H177" i="15" s="1"/>
  <c r="D176" i="15"/>
  <c r="H176" i="15" s="1"/>
  <c r="D170" i="15"/>
  <c r="H170" i="15" s="1"/>
  <c r="D169" i="15"/>
  <c r="H169" i="15" s="1"/>
  <c r="D168" i="15"/>
  <c r="H168" i="15" s="1"/>
  <c r="D167" i="15"/>
  <c r="H167" i="15" s="1"/>
  <c r="D166" i="15"/>
  <c r="D165" i="15"/>
  <c r="H165" i="15" s="1"/>
  <c r="D164" i="15"/>
  <c r="H164" i="15" s="1"/>
  <c r="D162" i="15"/>
  <c r="H162" i="15" s="1"/>
  <c r="D161" i="15"/>
  <c r="H161" i="15" s="1"/>
  <c r="D159" i="15"/>
  <c r="H159" i="15" s="1"/>
  <c r="D158" i="15"/>
  <c r="H158" i="15" s="1"/>
  <c r="D157" i="15"/>
  <c r="H157" i="15" s="1"/>
  <c r="D156" i="15"/>
  <c r="H156" i="15" s="1"/>
  <c r="D155" i="15"/>
  <c r="H155" i="15" s="1"/>
  <c r="D154" i="15"/>
  <c r="H154" i="15" s="1"/>
  <c r="D151" i="15"/>
  <c r="D150" i="15"/>
  <c r="D149" i="15"/>
  <c r="D148" i="15"/>
  <c r="D147" i="15"/>
  <c r="D146" i="15"/>
  <c r="D145" i="15"/>
  <c r="D144" i="15"/>
  <c r="D133" i="15"/>
  <c r="D132" i="15"/>
  <c r="D131" i="15"/>
  <c r="D129" i="15"/>
  <c r="D128" i="15"/>
  <c r="D127" i="15"/>
  <c r="H127" i="15" s="1"/>
  <c r="D126" i="15"/>
  <c r="D125" i="15"/>
  <c r="D124" i="15"/>
  <c r="D123" i="15"/>
  <c r="D122" i="15"/>
  <c r="D121" i="15"/>
  <c r="D119" i="15"/>
  <c r="D118" i="15"/>
  <c r="D115" i="15"/>
  <c r="D114" i="15"/>
  <c r="D113" i="15"/>
  <c r="D111" i="15"/>
  <c r="D110" i="15"/>
  <c r="D108" i="15"/>
  <c r="D107" i="15"/>
  <c r="D105" i="15"/>
  <c r="D104" i="15"/>
  <c r="D103" i="15"/>
  <c r="D101" i="15"/>
  <c r="D99" i="15"/>
  <c r="D98" i="15"/>
  <c r="D97" i="15"/>
  <c r="D96" i="15"/>
  <c r="D93" i="15"/>
  <c r="D92" i="15"/>
  <c r="D91" i="15"/>
  <c r="D84" i="15"/>
  <c r="D83" i="15"/>
  <c r="D82" i="15"/>
  <c r="D79" i="15"/>
  <c r="D78" i="15"/>
  <c r="D77" i="15"/>
  <c r="D72" i="15"/>
  <c r="D57" i="15"/>
  <c r="D55" i="15"/>
  <c r="D50" i="15"/>
  <c r="D49" i="15"/>
  <c r="D48" i="15"/>
  <c r="D46" i="15"/>
  <c r="D35" i="15"/>
  <c r="D32" i="15"/>
  <c r="D30" i="15"/>
  <c r="D28" i="15"/>
  <c r="D27" i="15"/>
  <c r="D26" i="15"/>
  <c r="D25" i="15"/>
  <c r="D22" i="15"/>
  <c r="D21" i="15"/>
  <c r="D20" i="15"/>
  <c r="D18" i="15"/>
  <c r="H18" i="15" s="1"/>
  <c r="D17" i="15"/>
  <c r="H17" i="15" s="1"/>
  <c r="D16" i="15"/>
  <c r="H16" i="15" s="1"/>
  <c r="D15" i="15"/>
  <c r="H15" i="15" s="1"/>
  <c r="D13" i="15"/>
  <c r="H13" i="15" s="1"/>
  <c r="D12" i="15"/>
  <c r="H12" i="15" s="1"/>
  <c r="D11" i="15"/>
  <c r="H11" i="15" s="1"/>
  <c r="D10" i="15"/>
  <c r="H10" i="15" s="1"/>
  <c r="H186" i="15"/>
  <c r="H182" i="15"/>
  <c r="H175" i="15"/>
  <c r="H174" i="15"/>
  <c r="H173" i="15"/>
  <c r="H172" i="15"/>
  <c r="H166" i="15"/>
  <c r="H163" i="15"/>
  <c r="H160" i="15"/>
  <c r="H152" i="15"/>
  <c r="G20" i="15"/>
  <c r="G18" i="15"/>
  <c r="G17" i="15"/>
  <c r="G16" i="15"/>
  <c r="G15" i="15"/>
  <c r="G13" i="15"/>
  <c r="G12" i="15"/>
  <c r="G11" i="15"/>
  <c r="G10" i="15"/>
  <c r="G188" i="15"/>
  <c r="G187" i="15"/>
  <c r="G186" i="15"/>
  <c r="G185" i="15"/>
  <c r="G184" i="15"/>
  <c r="G183" i="15"/>
  <c r="G181" i="15"/>
  <c r="G182" i="15"/>
  <c r="B188" i="15"/>
  <c r="B187" i="15"/>
  <c r="B186" i="15"/>
  <c r="B185" i="15"/>
  <c r="B184" i="15"/>
  <c r="B183" i="15"/>
  <c r="B182" i="15"/>
  <c r="B181" i="15"/>
  <c r="O527" i="21"/>
  <c r="G178" i="15"/>
  <c r="G177" i="15"/>
  <c r="G176" i="15"/>
  <c r="G175" i="15"/>
  <c r="G174" i="15"/>
  <c r="G173" i="15"/>
  <c r="G172" i="15"/>
  <c r="G170" i="15"/>
  <c r="G169" i="15"/>
  <c r="G168" i="15"/>
  <c r="G167" i="15"/>
  <c r="G166" i="15"/>
  <c r="G165" i="15"/>
  <c r="G164" i="15"/>
  <c r="G163" i="15"/>
  <c r="G162" i="15"/>
  <c r="G161" i="15"/>
  <c r="G160" i="15"/>
  <c r="G159" i="15"/>
  <c r="G158" i="15"/>
  <c r="G157" i="15"/>
  <c r="G156" i="15"/>
  <c r="G155" i="15"/>
  <c r="G154" i="15"/>
  <c r="G8" i="15" l="1"/>
  <c r="G180" i="15"/>
  <c r="G171" i="15"/>
  <c r="G153" i="15"/>
  <c r="G152" i="15"/>
  <c r="G151" i="15"/>
  <c r="G150" i="15"/>
  <c r="G149" i="15"/>
  <c r="G148" i="15"/>
  <c r="G147" i="15"/>
  <c r="G146" i="15"/>
  <c r="H151" i="15"/>
  <c r="H150" i="15"/>
  <c r="H149" i="15"/>
  <c r="H148" i="15"/>
  <c r="H147" i="15"/>
  <c r="H146" i="15"/>
  <c r="G145" i="15"/>
  <c r="H145" i="15"/>
  <c r="H134" i="15"/>
  <c r="G144" i="15"/>
  <c r="H144" i="15"/>
  <c r="G141" i="15"/>
  <c r="G140" i="15"/>
  <c r="G139" i="15"/>
  <c r="G138" i="15"/>
  <c r="G137" i="15"/>
  <c r="G134" i="15"/>
  <c r="G133" i="15"/>
  <c r="G132" i="15"/>
  <c r="G131" i="15"/>
  <c r="G129" i="15"/>
  <c r="G128" i="15"/>
  <c r="G127" i="15"/>
  <c r="G126" i="15"/>
  <c r="G125" i="15"/>
  <c r="G124" i="15"/>
  <c r="G123" i="15"/>
  <c r="G122" i="15"/>
  <c r="G121" i="15"/>
  <c r="G119" i="15"/>
  <c r="G118" i="15"/>
  <c r="G115" i="15"/>
  <c r="G114" i="15"/>
  <c r="G113" i="15"/>
  <c r="G112" i="15"/>
  <c r="G111" i="15"/>
  <c r="G110" i="15"/>
  <c r="G109" i="15"/>
  <c r="G108" i="15"/>
  <c r="G107" i="15"/>
  <c r="G106" i="15"/>
  <c r="G105" i="15"/>
  <c r="G104" i="15"/>
  <c r="G103" i="15"/>
  <c r="G102" i="15"/>
  <c r="G101" i="15"/>
  <c r="G100" i="15"/>
  <c r="G99" i="15"/>
  <c r="G98" i="15"/>
  <c r="G97" i="15"/>
  <c r="G96" i="15"/>
  <c r="G94" i="15"/>
  <c r="G93" i="15"/>
  <c r="G92" i="15"/>
  <c r="G91" i="15"/>
  <c r="G89" i="15"/>
  <c r="G88" i="15"/>
  <c r="G87" i="15"/>
  <c r="G85" i="15"/>
  <c r="G84" i="15"/>
  <c r="G83" i="15"/>
  <c r="G82" i="15"/>
  <c r="G81" i="15"/>
  <c r="G80" i="15"/>
  <c r="G79" i="15"/>
  <c r="G78" i="15"/>
  <c r="G77" i="15"/>
  <c r="G76" i="15"/>
  <c r="G75" i="15"/>
  <c r="G74" i="15"/>
  <c r="G73" i="15"/>
  <c r="G72" i="15"/>
  <c r="G71" i="15"/>
  <c r="G68" i="15"/>
  <c r="G67" i="15"/>
  <c r="G66" i="15"/>
  <c r="G65" i="15"/>
  <c r="G64" i="15"/>
  <c r="G63" i="15"/>
  <c r="G62" i="15"/>
  <c r="G61" i="15"/>
  <c r="G58" i="15"/>
  <c r="G57" i="15"/>
  <c r="G56" i="15"/>
  <c r="G55" i="15"/>
  <c r="G54" i="15"/>
  <c r="G53" i="15"/>
  <c r="G52" i="15"/>
  <c r="G51" i="15"/>
  <c r="G50" i="15"/>
  <c r="G49" i="15"/>
  <c r="G48" i="15"/>
  <c r="G47" i="15"/>
  <c r="G46" i="15"/>
  <c r="G44" i="15"/>
  <c r="G43" i="15"/>
  <c r="G42" i="15"/>
  <c r="G41" i="15"/>
  <c r="G40" i="15"/>
  <c r="G38" i="15"/>
  <c r="G37" i="15"/>
  <c r="G36" i="15"/>
  <c r="G35" i="15"/>
  <c r="G34" i="15"/>
  <c r="G33" i="15"/>
  <c r="G31" i="15"/>
  <c r="G30" i="15"/>
  <c r="G32" i="15"/>
  <c r="G29" i="15"/>
  <c r="G28" i="15"/>
  <c r="G27" i="15"/>
  <c r="G26" i="15"/>
  <c r="G25" i="15"/>
  <c r="G23" i="15"/>
  <c r="G21" i="15"/>
  <c r="G24" i="15"/>
  <c r="G143" i="15" l="1"/>
  <c r="G95" i="15"/>
  <c r="G136" i="15"/>
  <c r="G130" i="15"/>
  <c r="G120" i="15"/>
  <c r="G86" i="15"/>
  <c r="G70" i="15"/>
  <c r="G90" i="15"/>
  <c r="G60" i="15"/>
  <c r="G45" i="15"/>
  <c r="G39" i="15"/>
  <c r="G22" i="15"/>
  <c r="G19" i="15" l="1"/>
  <c r="E3" i="15" s="1"/>
  <c r="O473" i="20"/>
  <c r="H141" i="15"/>
  <c r="H140" i="15"/>
  <c r="H139" i="15"/>
  <c r="H138" i="15"/>
  <c r="H137" i="15"/>
  <c r="O270" i="19"/>
  <c r="H133" i="15"/>
  <c r="H132" i="15"/>
  <c r="H131" i="15"/>
  <c r="H129" i="15" l="1"/>
  <c r="H128" i="15"/>
  <c r="H126" i="15"/>
  <c r="H125" i="15"/>
  <c r="H124" i="15"/>
  <c r="H123" i="15"/>
  <c r="H122" i="15"/>
  <c r="H121" i="15"/>
  <c r="H119" i="15"/>
  <c r="H118" i="15"/>
  <c r="H115" i="15"/>
  <c r="H114" i="15"/>
  <c r="H113" i="15"/>
  <c r="H112" i="15"/>
  <c r="H111" i="15"/>
  <c r="H110" i="15"/>
  <c r="H109" i="15"/>
  <c r="H108" i="15"/>
  <c r="H107" i="15"/>
  <c r="H105" i="15"/>
  <c r="H104" i="15"/>
  <c r="H103" i="15"/>
  <c r="H102" i="15"/>
  <c r="H101" i="15"/>
  <c r="H100" i="15"/>
  <c r="H99" i="15"/>
  <c r="H98" i="15"/>
  <c r="H97" i="15"/>
  <c r="H96" i="15"/>
  <c r="H94" i="15"/>
  <c r="H93" i="15"/>
  <c r="H92" i="15"/>
  <c r="H91" i="15"/>
  <c r="H89" i="15"/>
  <c r="H88" i="15"/>
  <c r="H87" i="15"/>
  <c r="H85" i="15"/>
  <c r="H84" i="15"/>
  <c r="H83" i="15"/>
  <c r="H82" i="15"/>
  <c r="H81" i="15"/>
  <c r="H80" i="15"/>
  <c r="H79" i="15"/>
  <c r="H78" i="15"/>
  <c r="H77" i="15"/>
  <c r="H76" i="15"/>
  <c r="H75" i="15"/>
  <c r="H74" i="15"/>
  <c r="H73" i="15"/>
  <c r="H72" i="15"/>
  <c r="O245" i="18" l="1"/>
  <c r="H68" i="15"/>
  <c r="H67" i="15"/>
  <c r="H66" i="15"/>
  <c r="H65" i="15"/>
  <c r="H64" i="15"/>
  <c r="H63" i="15"/>
  <c r="H62" i="15"/>
  <c r="H61" i="15"/>
  <c r="H58" i="15"/>
  <c r="H57" i="15"/>
  <c r="H56" i="15"/>
  <c r="H55" i="15"/>
  <c r="H54" i="15"/>
  <c r="H53" i="15"/>
  <c r="H52" i="15"/>
  <c r="H51" i="15"/>
  <c r="H50" i="15"/>
  <c r="H49" i="15"/>
  <c r="H48" i="15"/>
  <c r="H47" i="15"/>
  <c r="H46" i="15"/>
  <c r="H44" i="15"/>
  <c r="H43" i="15"/>
  <c r="H42" i="15"/>
  <c r="H41" i="15"/>
  <c r="H40" i="15"/>
  <c r="H38" i="15"/>
  <c r="H37" i="15"/>
  <c r="H36" i="15"/>
  <c r="H35" i="15"/>
  <c r="H34" i="15"/>
  <c r="H33" i="15"/>
  <c r="H32" i="15"/>
  <c r="H31" i="15"/>
  <c r="H30" i="15"/>
  <c r="H29" i="15"/>
  <c r="H28" i="15"/>
  <c r="H27" i="15"/>
  <c r="H26" i="15"/>
  <c r="H25" i="15"/>
  <c r="H24" i="15"/>
  <c r="H23" i="15"/>
  <c r="H20" i="15" l="1"/>
  <c r="H22" i="15"/>
  <c r="H21" i="15"/>
  <c r="A60" i="16"/>
  <c r="A59" i="16"/>
  <c r="A55" i="16"/>
  <c r="A54" i="16"/>
  <c r="A58" i="16"/>
  <c r="A57" i="16"/>
  <c r="A52" i="16"/>
  <c r="A51" i="16"/>
  <c r="A49" i="16"/>
  <c r="A48" i="16"/>
  <c r="A53" i="16"/>
  <c r="A56" i="16"/>
  <c r="A61" i="16"/>
  <c r="A95" i="16"/>
  <c r="A80" i="16"/>
  <c r="A65" i="16"/>
  <c r="A50" i="16"/>
  <c r="A106" i="16"/>
  <c r="A101" i="16"/>
  <c r="A98" i="16"/>
  <c r="A92" i="16"/>
  <c r="A91" i="16"/>
  <c r="A86" i="16"/>
  <c r="A83" i="16"/>
  <c r="A77" i="16"/>
  <c r="A76" i="16"/>
  <c r="A71" i="16"/>
  <c r="A68" i="16"/>
  <c r="A62" i="16"/>
  <c r="A47" i="16"/>
  <c r="A39" i="16"/>
  <c r="A34" i="16"/>
  <c r="A29" i="16"/>
  <c r="A24" i="16"/>
  <c r="A23" i="16"/>
  <c r="A42" i="16"/>
  <c r="A41" i="16"/>
  <c r="A40" i="16"/>
  <c r="A38" i="16"/>
  <c r="A37" i="16"/>
  <c r="A36" i="16"/>
  <c r="A35" i="16"/>
  <c r="A33" i="16"/>
  <c r="A32" i="16"/>
  <c r="A31" i="16"/>
  <c r="A30" i="16"/>
  <c r="A28" i="16"/>
  <c r="A27" i="16"/>
  <c r="A26" i="16"/>
  <c r="A25" i="16"/>
  <c r="F4" i="16"/>
  <c r="F5" i="16" s="1"/>
  <c r="B4" i="16"/>
  <c r="B5" i="16" s="1"/>
  <c r="B6" i="16" s="1"/>
  <c r="B7" i="16" s="1"/>
  <c r="B8" i="16" s="1"/>
  <c r="B9" i="16" s="1"/>
  <c r="B10" i="16" s="1"/>
  <c r="B11" i="16" s="1"/>
  <c r="B12" i="16" s="1"/>
  <c r="B13" i="16" s="1"/>
  <c r="B14" i="16" s="1"/>
  <c r="B15" i="16" s="1"/>
  <c r="E1" i="15" l="1"/>
  <c r="P274" i="14"/>
  <c r="R273" i="14"/>
  <c r="P273" i="14"/>
  <c r="S252" i="8"/>
  <c r="Q253" i="8"/>
  <c r="Q252" i="8"/>
</calcChain>
</file>

<file path=xl/comments1.xml><?xml version="1.0" encoding="utf-8"?>
<comments xmlns="http://schemas.openxmlformats.org/spreadsheetml/2006/main">
  <authors>
    <author>Вера Синицына</author>
  </authors>
  <commentList>
    <comment ref="A269" authorId="0" shapeId="0">
      <text>
        <r>
          <rPr>
            <b/>
            <sz val="9"/>
            <color indexed="81"/>
            <rFont val="Tahoma"/>
            <family val="2"/>
            <charset val="204"/>
          </rPr>
          <t>Вера Синицына:</t>
        </r>
        <r>
          <rPr>
            <sz val="9"/>
            <color indexed="81"/>
            <rFont val="Tahoma"/>
            <family val="2"/>
            <charset val="204"/>
          </rPr>
          <t xml:space="preserve">
подумать, как правильно увязать с типом входной группы</t>
        </r>
      </text>
    </comment>
  </commentList>
</comments>
</file>

<file path=xl/sharedStrings.xml><?xml version="1.0" encoding="utf-8"?>
<sst xmlns="http://schemas.openxmlformats.org/spreadsheetml/2006/main" count="9725" uniqueCount="1597">
  <si>
    <t>Параметр</t>
  </si>
  <si>
    <t>Комфорт</t>
  </si>
  <si>
    <t>Бизнес</t>
  </si>
  <si>
    <t>Премиум</t>
  </si>
  <si>
    <t>Элит</t>
  </si>
  <si>
    <t>1.1.</t>
  </si>
  <si>
    <t>Бал</t>
  </si>
  <si>
    <t>Значение</t>
  </si>
  <si>
    <t>высокий</t>
  </si>
  <si>
    <t>средний</t>
  </si>
  <si>
    <t>низкий</t>
  </si>
  <si>
    <t>да</t>
  </si>
  <si>
    <t>нет</t>
  </si>
  <si>
    <t>1.2.</t>
  </si>
  <si>
    <t>-</t>
  </si>
  <si>
    <t>0,8 - 1,0</t>
  </si>
  <si>
    <t>0,5 - 0,8</t>
  </si>
  <si>
    <t>&gt; 0,5</t>
  </si>
  <si>
    <t>&gt; 0,8</t>
  </si>
  <si>
    <t>&gt; 1,0</t>
  </si>
  <si>
    <t>&lt; 0,3</t>
  </si>
  <si>
    <t>&lt; 0,5</t>
  </si>
  <si>
    <t>&lt; 0,8</t>
  </si>
  <si>
    <t>1,0 - 1,2</t>
  </si>
  <si>
    <t>&gt; 1,2</t>
  </si>
  <si>
    <t>все</t>
  </si>
  <si>
    <t>&gt; 2 800</t>
  </si>
  <si>
    <t>&gt; 3 500</t>
  </si>
  <si>
    <t>&lt;3 500</t>
  </si>
  <si>
    <t>&gt; 3 000</t>
  </si>
  <si>
    <t>2 200 - 2 300</t>
  </si>
  <si>
    <t>&gt; 2 300</t>
  </si>
  <si>
    <t>2 400 - 2 500</t>
  </si>
  <si>
    <t xml:space="preserve"> &gt; 2 500</t>
  </si>
  <si>
    <t>города федерального значения</t>
  </si>
  <si>
    <t>города - миллионики ( &gt; 1 млн. жителей)</t>
  </si>
  <si>
    <t>крупные города  (250 тыс. - 1 млн. жителей)</t>
  </si>
  <si>
    <t>малые ( &lt; 250 тыс. жителей)</t>
  </si>
  <si>
    <t>можно компенсировать</t>
  </si>
  <si>
    <t>Тип паркинга</t>
  </si>
  <si>
    <t>Раздел 1. Транспортная доступность</t>
  </si>
  <si>
    <t>Раздел 2. Инфраструктура для автомобилистов</t>
  </si>
  <si>
    <t>подземный</t>
  </si>
  <si>
    <t>Наличие паркинга</t>
  </si>
  <si>
    <t>Вертикальная связь подземной части с жилыми этажами</t>
  </si>
  <si>
    <t>% зависимых м/м</t>
  </si>
  <si>
    <t>Ширина въезда в паркинг (ворота)</t>
  </si>
  <si>
    <t>Выделенная зона разгрузки в подземном паркинге</t>
  </si>
  <si>
    <t>Автомойка в подземном паркинге</t>
  </si>
  <si>
    <t>Автосервис на подземном паркинге</t>
  </si>
  <si>
    <t>Шкаф за м/м</t>
  </si>
  <si>
    <t>Комната для водителей / личной охраны</t>
  </si>
  <si>
    <t>Valet-паркинг</t>
  </si>
  <si>
    <t>Бесконтактный въезд в паркинг (бесшовный въезд: распознавание метки, номера или другие )</t>
  </si>
  <si>
    <t>Раздел 3. Инфраструктура для велосипедистов</t>
  </si>
  <si>
    <t>Наличие сервисной зоны для обслуживания велосипедов (мойка, подкачка, мелкий ремонт)</t>
  </si>
  <si>
    <t>Наличие велопарковок у жилых подъездов (не более 30–50 м от входа)</t>
  </si>
  <si>
    <t>Наличие велопарковок у коммерческих помещений (не более 30–50 м от входа)</t>
  </si>
  <si>
    <t>"Пятый фасад"</t>
  </si>
  <si>
    <t>Архитектурно-художественная подсветка</t>
  </si>
  <si>
    <t>Раздел 4. Архитектурный облик</t>
  </si>
  <si>
    <t>Минимальная ширина жилой комнаты (в свету)</t>
  </si>
  <si>
    <t>Минимальная высота топ-этажа (в свету)</t>
  </si>
  <si>
    <t>Наличие Центральной входной группы (гранд - лобби)</t>
  </si>
  <si>
    <t>Минимальная ширина межквартирного коридора (с учетом отделки)</t>
  </si>
  <si>
    <t>Оформление входной группы (защита от осадков)</t>
  </si>
  <si>
    <t>Подогрев входной зоны (площадка, ступени)</t>
  </si>
  <si>
    <t>Остекление тамбура / холла входной группы (светопрозрачные конструкции, витражи)</t>
  </si>
  <si>
    <t>Выделенная зона почтовых ящиков (вне путей движения)</t>
  </si>
  <si>
    <t>Раздел 5.2. Объемно-планировочные решения Квартиры</t>
  </si>
  <si>
    <t>Организация инженерных ниш (группирование, вынесение в отдельные помещения)</t>
  </si>
  <si>
    <t>Минимальная ширина коридора внутри квартиры (в свету)</t>
  </si>
  <si>
    <t>Минимальная площадь изолированной кухни</t>
  </si>
  <si>
    <t xml:space="preserve">Минимальная площадь жилой комнаты </t>
  </si>
  <si>
    <t>Минимальная площадь кухни-гостиной</t>
  </si>
  <si>
    <t>Минимальная площадь кухни-ниши</t>
  </si>
  <si>
    <t>Оконный профиль</t>
  </si>
  <si>
    <t>Класс шумоизоляции окон в большинстве квартир (по ГОСТ 23166-2024)</t>
  </si>
  <si>
    <t>Количество квартир на этаже (отсеке)</t>
  </si>
  <si>
    <t>Доля этажей с гарантированно незаслоненным панорамным видом (от общей этажности)</t>
  </si>
  <si>
    <t>Наличие отдельных этажей с панорамными окнами по всей внешней стене</t>
  </si>
  <si>
    <t>Класс энергоэффективности оконных конструкций</t>
  </si>
  <si>
    <t>Наличие солнцезащиты окон (наружной / межстекольной / солнцезащитного стекла)</t>
  </si>
  <si>
    <t>Высота входного дверного проема (в строительных конструкциях)</t>
  </si>
  <si>
    <t>Высота проема межкомнатной двери (в строительных конструкциях)</t>
  </si>
  <si>
    <t>Минимальная ширина проема межкомнатных дверей (жилые комнаты, в строительных конструкциях)</t>
  </si>
  <si>
    <t>Минимальная ширина проема межкомнатных дверей (санузел, в строительных конструкциях)</t>
  </si>
  <si>
    <t>Наличие изолированных сервисных зон для персонала (минимизация пересечения с трафиком резидентов)</t>
  </si>
  <si>
    <t>Количество открываемых створок в окне (типовом)</t>
  </si>
  <si>
    <t>Наличие раздельных зон хранения велосипедов и колясок</t>
  </si>
  <si>
    <t>Наличие в МОП гостевого санузла / пеленальной комнаты для жильцов (family room)</t>
  </si>
  <si>
    <t>Наличие в МОП зоны приема и хранения посылок (постаматы / рецепция)</t>
  </si>
  <si>
    <t xml:space="preserve">Раздел 6. Требования к светопрозрачным конструкциям </t>
  </si>
  <si>
    <t>Наличие общественного помещения для резидентов в составе МОП (коворкинг / переговорные)</t>
  </si>
  <si>
    <t>Наличие в МОП детской зоны / подросткового пространства для резидентов</t>
  </si>
  <si>
    <t>Наличие в МОП фитнес-зоны для резидентов</t>
  </si>
  <si>
    <t>Наличие общественного пространства на кровле (озеленение, зоны отдыха, видовые площадки)</t>
  </si>
  <si>
    <t>Наличие индивидуальных кладовых вне квартир</t>
  </si>
  <si>
    <t>Раздел 7. Инженерия</t>
  </si>
  <si>
    <t>Схема разводки отопления</t>
  </si>
  <si>
    <t>Круглогодичная подача горячей воды (бесперебойное ГВС)</t>
  </si>
  <si>
    <t>Тип системы кондиционирования</t>
  </si>
  <si>
    <t>Размещение внешних блоков кондиционирования</t>
  </si>
  <si>
    <t>Способ организации сбора мусора жильцами</t>
  </si>
  <si>
    <t>Тип ввода электроснабжения (количество фаз)</t>
  </si>
  <si>
    <t>Наличие аварийного (резервного) электроснабжения систем безопасности</t>
  </si>
  <si>
    <t>Обеспечение indoor-покрытия сотовой связи</t>
  </si>
  <si>
    <t>Водоподготовка (наличие фильтров)</t>
  </si>
  <si>
    <t>Циркадное освещение МОП (адаптивная цветовая температура в течение дня)</t>
  </si>
  <si>
    <t>Дополнительная фильтрация воздуха (многоступенчатая очистка приточного воздуха)</t>
  </si>
  <si>
    <t>Вентиляция МОП (межквартирный коридор / лифтовый холл)</t>
  </si>
  <si>
    <t>Тип вентиляции (квартира)</t>
  </si>
  <si>
    <t>Наличие системы ароматизации МОП (аромадиффузоры в зонах общего пользования)</t>
  </si>
  <si>
    <t>Звуковое сопровождение МОП (зональная аудиосистема с автоматическим управлением)</t>
  </si>
  <si>
    <t>Раздел 8. Благоустройство</t>
  </si>
  <si>
    <t>Наличие Drop-off зоны</t>
  </si>
  <si>
    <t>% озеленения дворового пространства</t>
  </si>
  <si>
    <t xml:space="preserve">Качество озеленения </t>
  </si>
  <si>
    <t>Наличие площадки для выгула домашних животных</t>
  </si>
  <si>
    <t>Качество покрытий</t>
  </si>
  <si>
    <t>Ландшафтное освещение</t>
  </si>
  <si>
    <t>Организация дворового пространства без автомобилей</t>
  </si>
  <si>
    <t>Замкнутая дворовая территория (без внешнего пешеходного транзита)</t>
  </si>
  <si>
    <t xml:space="preserve">Безбарьерность пешеходных маршрутов </t>
  </si>
  <si>
    <t>Система полива</t>
  </si>
  <si>
    <t>Характер МАФ (типовые / индивидуальные / авторская коллекция)</t>
  </si>
  <si>
    <t>Технологические особенности МАФ (3D-печать / кинетика / световые элементы / модульность)</t>
  </si>
  <si>
    <t>Наличие пешеходной улицы/бульвара внутри жилого комплекса (связующего элемента)</t>
  </si>
  <si>
    <t>Наличие озелененной территории внутри ЖК (двор-парк / сквер) площадью не менее 0,5 га</t>
  </si>
  <si>
    <t>Наличие водных элементов в периметре ЖК (фонтан / водоем / водопад / ручей)</t>
  </si>
  <si>
    <t>Наличие площадки для массовых мероприятий (событийной площади) на территории ЖК</t>
  </si>
  <si>
    <t>Наличие крытых пешеходных связей между жилыми корпусами и коммерческими функциями ЖК («сухие ноги»)</t>
  </si>
  <si>
    <t>Раздел 9. Коммерческая инфраструктура</t>
  </si>
  <si>
    <t>Коммерческий семейный центр в составе ЖК</t>
  </si>
  <si>
    <t>Бассейн в составе ЖК (отдельно / в фитнес-комплексе)</t>
  </si>
  <si>
    <t>СПА-комплекс в составе ЖК (отдельно от фитнес-комплекса и бассейна)</t>
  </si>
  <si>
    <t>Коммерческая образовательная функция (школа / детский сад) в составе ЖК</t>
  </si>
  <si>
    <t>Коммерческий фитнес-центр / тренажерный зал в составе ЖК</t>
  </si>
  <si>
    <t>Медицинский центр высокого уровня в составе ЖК</t>
  </si>
  <si>
    <t>Рестораны / кафе высокого ценового сегмента в составе ЖК</t>
  </si>
  <si>
    <t>Продуктовые магазины высокого ценового сегмента в составе ЖК</t>
  </si>
  <si>
    <t>Раздел 10. Сервис</t>
  </si>
  <si>
    <t>Режим работы консьерж-сервиса</t>
  </si>
  <si>
    <t>Функциональные зоны ответственности</t>
  </si>
  <si>
    <t>Наличие приложения для резидентов</t>
  </si>
  <si>
    <t>Интеграция с «умным домом»</t>
  </si>
  <si>
    <t>Биометрический доступ</t>
  </si>
  <si>
    <t>Организация мероприятий</t>
  </si>
  <si>
    <t>Управление общими пространствами</t>
  </si>
  <si>
    <t>Сервис доставки</t>
  </si>
  <si>
    <t>Клининг</t>
  </si>
  <si>
    <t>Технический сервис</t>
  </si>
  <si>
    <t>Логистика</t>
  </si>
  <si>
    <t>Наличие ПУИ на жилых этажах (помещений для уборочного инвентаря)</t>
  </si>
  <si>
    <t>Раздел 11. Безопасность</t>
  </si>
  <si>
    <t>Организация службы охраны</t>
  </si>
  <si>
    <t>Время реагирования ГБР по тревожной кнопке</t>
  </si>
  <si>
    <t>Наличие тревожной кнопки в общих зонах</t>
  </si>
  <si>
    <t>Видеонаблюдение</t>
  </si>
  <si>
    <t>Контроль доступа</t>
  </si>
  <si>
    <t>Наличие поста охраны на въезде / в лобби</t>
  </si>
  <si>
    <t>Планировочная схема лифтового узла (лифтовый холл, совмещенный с межквартирным коридором / отдельный холл с дверью)</t>
  </si>
  <si>
    <t>Раздел 12. Вертикальный транспорт</t>
  </si>
  <si>
    <t>Время ожидания лифтовой кабины</t>
  </si>
  <si>
    <t>Сервисный лифт</t>
  </si>
  <si>
    <t>Высота лифтовой кабины</t>
  </si>
  <si>
    <t>Высота лифтовых дверей</t>
  </si>
  <si>
    <t>Ширина проема лифтовых дверей</t>
  </si>
  <si>
    <t>Плавность хода лифтовой кабины</t>
  </si>
  <si>
    <t>Плавность закрытия / открытия дверей</t>
  </si>
  <si>
    <t>Наличие структурного шума (шум вызванный работой механизма) - внутри кабины / в ЛЛУ</t>
  </si>
  <si>
    <t>Отделка лифтовой кабины</t>
  </si>
  <si>
    <t>Раздел 13. Отделка</t>
  </si>
  <si>
    <t>Раздел 13.1. МОП</t>
  </si>
  <si>
    <t>Материал покрытия пола</t>
  </si>
  <si>
    <t>Материал отделки стен</t>
  </si>
  <si>
    <t>Тип потолков</t>
  </si>
  <si>
    <t>Формат отделочных материалов</t>
  </si>
  <si>
    <t>Навигация</t>
  </si>
  <si>
    <t>Интеграция инженерных ниш в отделку МОП (скрытые люки / в цвет стены / открытые)</t>
  </si>
  <si>
    <t>Раздел 13.2. Паркинг</t>
  </si>
  <si>
    <t>Отделка паркинга (в увязке с МОП / типовая / отсутствует)</t>
  </si>
  <si>
    <t>Уровень освещения (базовый / достаточный / высокий)</t>
  </si>
  <si>
    <t>Наличие декоративных элементов в паркинге (арт-объекты / графика / нестандартное освещение)</t>
  </si>
  <si>
    <t>Отделка входной группы паркинга как части велком-пространства ЖК</t>
  </si>
  <si>
    <t>Покрытие пола (места проезда / хранения авто)</t>
  </si>
  <si>
    <t>Отделка пола (рампа)</t>
  </si>
  <si>
    <t>Характер остекления двери лифтового холла (полное / частичное / отсутствует)</t>
  </si>
  <si>
    <t>Раздел 13.3. Квартира</t>
  </si>
  <si>
    <t>Виды предлагаемой отделки квартир (без отделки / White box / чистовая)</t>
  </si>
  <si>
    <t>% распределение квартир с отделкой</t>
  </si>
  <si>
    <t>Индекс звукоизоляции входных дверей квартир (Rw, дБ)</t>
  </si>
  <si>
    <t>Акустический комфорт квартир (комплексное обеспечение)</t>
  </si>
  <si>
    <t>Раздел 13.4. Кладовые</t>
  </si>
  <si>
    <t>Ограждение кладовых (сетка / кладка до потолка / комбинированное)</t>
  </si>
  <si>
    <t xml:space="preserve">Оснащение кладовых </t>
  </si>
  <si>
    <t>Тип двери кладовой</t>
  </si>
  <si>
    <t>Наличие мастер - спальни</t>
  </si>
  <si>
    <t>Наличие табло индикации присутствия лифтовой кабины</t>
  </si>
  <si>
    <t>Тип оператора сервисной компании (гостиничный / собственный / аутсорсинг)</t>
  </si>
  <si>
    <t>Наличия грузового лифта</t>
  </si>
  <si>
    <t xml:space="preserve">Доступный </t>
  </si>
  <si>
    <t>Наличие дополнительных мест хранения в общей зоне (кладовая / гардеробная / ниша для встроенного шкафа</t>
  </si>
  <si>
    <t>Наличие в ЖК сценария офлайн-переговоров для клиентского сервиса УК</t>
  </si>
  <si>
    <t>Наличие в ЖК служебных помещений для деятельности УК (диспетчерская, бэкофис, кладовые, ПУИ, комната персонала)</t>
  </si>
  <si>
    <t>классообразующий</t>
  </si>
  <si>
    <t>опционально</t>
  </si>
  <si>
    <t>■</t>
  </si>
  <si>
    <t>●</t>
  </si>
  <si>
    <t>♦</t>
  </si>
  <si>
    <t>≥ 2 вида
 ≥ 3 маршрута
инт. ≤ 15 мин</t>
  </si>
  <si>
    <t>≥ 2 вида
≥ 2 маршрута
инт. ≤ 20 мин</t>
  </si>
  <si>
    <t>&lt; 2 вида или инт. &gt; 20 мин</t>
  </si>
  <si>
    <t>≥ 3 вида
≥ 4 маршрута 
инт. ≤ 10 мин</t>
  </si>
  <si>
    <t>≥ 3 вида
≥ 3 маршрута
инт. ≤ 12 мин</t>
  </si>
  <si>
    <t>&lt; 3 вида или инт. &gt; 12 мин</t>
  </si>
  <si>
    <t>≥ 4 вида
≥ 5 маршрута
инт. ≤ 7 мин</t>
  </si>
  <si>
    <t>≥ 4 вида
≥ 4 маршрута
инт. ≤ 8 мин</t>
  </si>
  <si>
    <t>&lt; 4 вида или инт. &gt; 8 мин</t>
  </si>
  <si>
    <t>≥ 4 вида
≥ 5 маршрута
инт. ≤ 6 мин</t>
  </si>
  <si>
    <t>≥ 2 вида
≥ 2 маршрута
инт. ≤ 15 мин</t>
  </si>
  <si>
    <t>≥ 3 вида
≥ 3 маршрута
инт. ≤ 10 мин</t>
  </si>
  <si>
    <t>≥ 3 вида
≥ 4 маршрута
инт. ≤ 7 мин</t>
  </si>
  <si>
    <t>≥ 3 вида
≥ 3 маршрута
инт. ≤ 8 мин</t>
  </si>
  <si>
    <t>&lt; 3 вида или инт. &gt; 8 мин</t>
  </si>
  <si>
    <t>≥ 3 вида
≥ 4 маршрута
инт. ≤ 6 мин</t>
  </si>
  <si>
    <t>≥ 2 вида
≥ 3 маршрута
инт. ≤ 10 мин</t>
  </si>
  <si>
    <t>≥ 2 вида
≥ 2 маршрута
инт. ≤ 12 мин</t>
  </si>
  <si>
    <t>&lt; 2 вида или инт. &gt; 12 мин</t>
  </si>
  <si>
    <t>≥ 3 вида
≥ 3 маршруа
инт. ≤ 7 мин</t>
  </si>
  <si>
    <t>≥ 3 вида
≥ 3 маршрута
инт. ≤ 6 мин</t>
  </si>
  <si>
    <t>Ранее не было корректировки на тип города. Параметр ранее был бальный. ЦА в высоком сегменте чувствительна к локации и окружению</t>
  </si>
  <si>
    <r>
      <t xml:space="preserve">■ </t>
    </r>
    <r>
      <rPr>
        <sz val="16"/>
        <rFont val="Arial Narrow"/>
        <family val="2"/>
        <charset val="204"/>
      </rPr>
      <t>//</t>
    </r>
    <r>
      <rPr>
        <sz val="16"/>
        <color rgb="FF0070C0"/>
        <rFont val="Arial Narrow"/>
        <family val="2"/>
        <charset val="204"/>
      </rPr>
      <t xml:space="preserve"> </t>
    </r>
    <r>
      <rPr>
        <sz val="16"/>
        <color rgb="FFC00000"/>
        <rFont val="Arial Narrow"/>
        <family val="2"/>
        <charset val="204"/>
      </rPr>
      <t>●</t>
    </r>
  </si>
  <si>
    <t>плоскостной</t>
  </si>
  <si>
    <t>многоуровневый</t>
  </si>
  <si>
    <t>отсутствует</t>
  </si>
  <si>
    <t>Плоскостной паркинг</t>
  </si>
  <si>
    <t>Многоуровневый паркинг</t>
  </si>
  <si>
    <t>Подземный паркинг</t>
  </si>
  <si>
    <t>Ранее данные параметры отсутствовали, но они являются для высоких сегменов - классоформирущими, для массового сегмента  - повышающие качество окружающей среды</t>
  </si>
  <si>
    <t xml:space="preserve">Ранее данный критерий был блокирующим, но тогда он может идти вразрез с сущ.пол. ЗУ (ограничен по площади застройки, невозможно уйти вглубь), документацией на ЗУ (превышение данного показателя может привести к перезаходу на ГЗК). </t>
  </si>
  <si>
    <t>5% - 10%</t>
  </si>
  <si>
    <t>10% - 15%</t>
  </si>
  <si>
    <t>≥ 10%</t>
  </si>
  <si>
    <t>≥ 20%</t>
  </si>
  <si>
    <t>15% - 30%</t>
  </si>
  <si>
    <t>10% - 20%</t>
  </si>
  <si>
    <t>Данного параметра ранее не было, но он также является классоформирующим для высоких сегментов</t>
  </si>
  <si>
    <t>Добавила параметр, так как жителю важно сами параметры м/м (габариты, высота) - комфорт пользования</t>
  </si>
  <si>
    <t>&lt;2 500</t>
  </si>
  <si>
    <t>Добавила параметр, так как именно он в первую очередь определяет возможность заезда авто</t>
  </si>
  <si>
    <t>Опуск лифтов в подземную часть - гигиенический минимум, который не влечет за собой глобальное увеличение затрат</t>
  </si>
  <si>
    <t>хотя бы 1 грузовой лифт</t>
  </si>
  <si>
    <t>3 500 - 4 000</t>
  </si>
  <si>
    <t>&gt; 4 000</t>
  </si>
  <si>
    <t>Доля м/м для автомобилей большого / представительского класса</t>
  </si>
  <si>
    <t>&lt; 10%</t>
  </si>
  <si>
    <t>10% - 30%</t>
  </si>
  <si>
    <t>&gt; 30%</t>
  </si>
  <si>
    <t>Внесла корректировку только для элит сегмента, ранее был бальный. Учитывая ЦА - наличие увеличенных м/м - гигиенический минимум</t>
  </si>
  <si>
    <t>Обеспечение беспрепятственного проезда автомобилей с низким клиренсом по рампе</t>
  </si>
  <si>
    <t>поддерживается от +15</t>
  </si>
  <si>
    <t>поддерживается от +3</t>
  </si>
  <si>
    <t>не поддерживается</t>
  </si>
  <si>
    <t>только колеса</t>
  </si>
  <si>
    <t>все авто</t>
  </si>
  <si>
    <t>не совсем понятно, о каком типе мойке идет речь: коммерческая или встроенная ф-ия</t>
  </si>
  <si>
    <t>зона разгрузки - гигиенический минимум, который обеспечивает комфорт и сохранность общедомового имущество. В совокупности с наличием сервисного лифта в особенности</t>
  </si>
  <si>
    <t>Уровень интеграции веломаршрута во внешнюю велосеть</t>
  </si>
  <si>
    <t>внутренний</t>
  </si>
  <si>
    <t>интегрированный</t>
  </si>
  <si>
    <t>интегрированный + изолированный</t>
  </si>
  <si>
    <t>велодорожек нет</t>
  </si>
  <si>
    <t>дорожка без выхода в город</t>
  </si>
  <si>
    <t>беспрерывный маршрут, соединяется с городской велосетью</t>
  </si>
  <si>
    <t>Соединяется с городом, полностью отделен от пешеходов и машин</t>
  </si>
  <si>
    <t>выделенное отдельное помещение</t>
  </si>
  <si>
    <t>Крытые/защищенные велопарковки</t>
  </si>
  <si>
    <t>зона на подземном либо первом этажах</t>
  </si>
  <si>
    <t xml:space="preserve">обсудить необходимость включения параметр тип дома (панель /кирпич / монолит) </t>
  </si>
  <si>
    <t xml:space="preserve">Категория материалов </t>
  </si>
  <si>
    <t>Категория 1</t>
  </si>
  <si>
    <t>Категория 2</t>
  </si>
  <si>
    <t>Категория 3</t>
  </si>
  <si>
    <t>Категория 4</t>
  </si>
  <si>
    <t>Открытая кладка, открытая или крашеная панель</t>
  </si>
  <si>
    <t>Натуральный камень с художественной обработкой</t>
  </si>
  <si>
    <t>Натуральный камень с многочисленным декором (вставки из латуни / меди, ковка и т.п.)</t>
  </si>
  <si>
    <t>Натуральный камень</t>
  </si>
  <si>
    <t>Медные панели</t>
  </si>
  <si>
    <t>Дерево (воссоздание исторической застройки)</t>
  </si>
  <si>
    <t>Штукатурный слой с многочисленным декором</t>
  </si>
  <si>
    <t>Моллированное стекло (не менее 25%)</t>
  </si>
  <si>
    <t>Бетонная плитка</t>
  </si>
  <si>
    <t>Стекло / стемалит</t>
  </si>
  <si>
    <t>Терракота (керамическая плитка)</t>
  </si>
  <si>
    <t>категория 1</t>
  </si>
  <si>
    <t>категория 2</t>
  </si>
  <si>
    <t>категория 3</t>
  </si>
  <si>
    <t>Мелкоформатная керамогранитная и керамическая плитка</t>
  </si>
  <si>
    <t>HPL панели с фактурой</t>
  </si>
  <si>
    <t>Крупноформатная керамогранитная и керамическая плитка</t>
  </si>
  <si>
    <t xml:space="preserve">Фибробетон (стекло-, архитектурный) с декором или уникальными элементами </t>
  </si>
  <si>
    <t xml:space="preserve">Клинкерный кирпич ручной формовки </t>
  </si>
  <si>
    <t>категория 4</t>
  </si>
  <si>
    <t>Алюминиевые композитные панели</t>
  </si>
  <si>
    <t xml:space="preserve">Стеклофибробетон </t>
  </si>
  <si>
    <t>Категория 5</t>
  </si>
  <si>
    <t>категория 5</t>
  </si>
  <si>
    <t>категория 5
(эксклюзивные решения)</t>
  </si>
  <si>
    <t>Материал облицовки фасада
(для класса Доступный и Комфорт - не менее 25%)</t>
  </si>
  <si>
    <t>всего фасада (динамическая/сценарная)</t>
  </si>
  <si>
    <t>всего фасада (статическая)</t>
  </si>
  <si>
    <t>только первого этажа и/или кровли</t>
  </si>
  <si>
    <t>≥  5%</t>
  </si>
  <si>
    <t>≥  10%</t>
  </si>
  <si>
    <t>≥  15%</t>
  </si>
  <si>
    <t>≥  20%</t>
  </si>
  <si>
    <t>≥  30%</t>
  </si>
  <si>
    <t>≥  40%</t>
  </si>
  <si>
    <t>≥  50%</t>
  </si>
  <si>
    <t>≥  70%</t>
  </si>
  <si>
    <t>≥  90%</t>
  </si>
  <si>
    <t>Раньше было просто их наличие</t>
  </si>
  <si>
    <t>≥ 5%</t>
  </si>
  <si>
    <t>≥ 2%</t>
  </si>
  <si>
    <t>Время пути до ключевых точек притяжения города (деловой центр, образовательные кластеры) в час-пик, мин</t>
  </si>
  <si>
    <t>Коэффициент обеспеченности м/м на 1 квартиру (все виды паркинга)</t>
  </si>
  <si>
    <t>&lt; 0,2</t>
  </si>
  <si>
    <t>0,2 - 0,5</t>
  </si>
  <si>
    <t>&lt; 1,0</t>
  </si>
  <si>
    <t>0,02 - 0,03</t>
  </si>
  <si>
    <t>0,03 - 0,1</t>
  </si>
  <si>
    <t>Температурный режим в подземном паркинге
(только для I - III климатических поясов )</t>
  </si>
  <si>
    <t>№ new</t>
  </si>
  <si>
    <t>1 квартира</t>
  </si>
  <si>
    <t>Доля квартир с нестандартными ОПР (террасы / патио / антресоли / двухуровневые / пентхаусы и пр.)</t>
  </si>
  <si>
    <t>№ old</t>
  </si>
  <si>
    <t>1.1</t>
  </si>
  <si>
    <t>1.1.1</t>
  </si>
  <si>
    <t>1.1.2</t>
  </si>
  <si>
    <t>1.1.3</t>
  </si>
  <si>
    <t>1.1.4</t>
  </si>
  <si>
    <t>1.2.1</t>
  </si>
  <si>
    <t>1.2.2</t>
  </si>
  <si>
    <t>1.2.3</t>
  </si>
  <si>
    <t>1.2.4</t>
  </si>
  <si>
    <t>20 - 30 мин</t>
  </si>
  <si>
    <t>45 - 65 мин</t>
  </si>
  <si>
    <t>35 - 55 мин</t>
  </si>
  <si>
    <t>25 - 45 мин</t>
  </si>
  <si>
    <t>40 - 60 мин</t>
  </si>
  <si>
    <t>30 - 50 мин</t>
  </si>
  <si>
    <t>20 - 40 мин</t>
  </si>
  <si>
    <t>15 - 35 мин</t>
  </si>
  <si>
    <t>&lt; 45 мин</t>
  </si>
  <si>
    <t>&gt; 65 мин</t>
  </si>
  <si>
    <t>&lt; 35 мин</t>
  </si>
  <si>
    <t>&gt; 55 мин</t>
  </si>
  <si>
    <t xml:space="preserve">&lt; 25 мин </t>
  </si>
  <si>
    <t xml:space="preserve">&gt; 45 мин </t>
  </si>
  <si>
    <t xml:space="preserve">&lt; 15 мин </t>
  </si>
  <si>
    <t xml:space="preserve">&lt; 10 мин </t>
  </si>
  <si>
    <t xml:space="preserve">&lt; 20 мин </t>
  </si>
  <si>
    <t xml:space="preserve">&gt; 25 мин </t>
  </si>
  <si>
    <t>&lt; 40 мин</t>
  </si>
  <si>
    <t>&gt; 60 мин</t>
  </si>
  <si>
    <t>&lt; 30 мин</t>
  </si>
  <si>
    <t>&gt; 50 мин</t>
  </si>
  <si>
    <t>&lt; 20 мин</t>
  </si>
  <si>
    <t>&gt; 40 мин</t>
  </si>
  <si>
    <t>&gt; 35 мин</t>
  </si>
  <si>
    <t xml:space="preserve">&gt; 30 мин </t>
  </si>
  <si>
    <t xml:space="preserve">&gt; 20 мин </t>
  </si>
  <si>
    <t>&lt; 25 мин</t>
  </si>
  <si>
    <t>&gt; 45 мин</t>
  </si>
  <si>
    <t>&lt; 15 мин</t>
  </si>
  <si>
    <t xml:space="preserve">&gt; 40 мин </t>
  </si>
  <si>
    <t xml:space="preserve">&gt; 35 мин </t>
  </si>
  <si>
    <t>10 - 25 мин</t>
  </si>
  <si>
    <t xml:space="preserve">&lt; 5 мин </t>
  </si>
  <si>
    <t>5 - 20 мин</t>
  </si>
  <si>
    <t>Обеспеченность общественным транспортом в час - пик</t>
  </si>
  <si>
    <t>≥ 3 вида
≥ 5 маршрута
инт. ≤ 5 мин</t>
  </si>
  <si>
    <t>&lt; 3 вида или инт. &gt; 6 мин</t>
  </si>
  <si>
    <t>≥ 3 вида
≥ 4 маршрута
инт. ≤ 5 мин</t>
  </si>
  <si>
    <t>2.1</t>
  </si>
  <si>
    <t>2.2</t>
  </si>
  <si>
    <t>2.3</t>
  </si>
  <si>
    <t>1.2</t>
  </si>
  <si>
    <t>2.4</t>
  </si>
  <si>
    <t>Коэффициент обеспеченности м/м с электрозарядкой 
(выделенная зона согласно требованиям МЧС)</t>
  </si>
  <si>
    <t>&lt;  0,02</t>
  </si>
  <si>
    <t>&gt; 0,1</t>
  </si>
  <si>
    <t>1.14</t>
  </si>
  <si>
    <t>2.5</t>
  </si>
  <si>
    <t>&lt; 15%</t>
  </si>
  <si>
    <t>&gt; 20%</t>
  </si>
  <si>
    <t>&gt; 15%</t>
  </si>
  <si>
    <t>&gt; 10%</t>
  </si>
  <si>
    <t>&lt; 5%</t>
  </si>
  <si>
    <t>Высота паркинга. Место хранения авто 
(от уровня чистого пола до низа выступающих коммуникаций)</t>
  </si>
  <si>
    <t>2.6</t>
  </si>
  <si>
    <t>2.7</t>
  </si>
  <si>
    <t>1.6</t>
  </si>
  <si>
    <t>Высота паркинга. Место проезда 
(от уровня чистого пола до низа выступающих коммуникаций)</t>
  </si>
  <si>
    <t>2 500 - 2 800</t>
  </si>
  <si>
    <t>&lt; 2 800</t>
  </si>
  <si>
    <t>2 800 - 3 000</t>
  </si>
  <si>
    <t>&lt; 2 500</t>
  </si>
  <si>
    <t>2.8</t>
  </si>
  <si>
    <t>&lt;2 700</t>
  </si>
  <si>
    <t>2 700 - 3 200</t>
  </si>
  <si>
    <t>&gt; 3 200</t>
  </si>
  <si>
    <t>Высота паркинга. Строительная высота паркинга 
(от уровня чистого пола до низа перекрытия)</t>
  </si>
  <si>
    <t>&lt;3 200</t>
  </si>
  <si>
    <t>3 200 - 3 500</t>
  </si>
  <si>
    <t>3 500 - 3 800</t>
  </si>
  <si>
    <t>&gt; 3 800</t>
  </si>
  <si>
    <t>2.9</t>
  </si>
  <si>
    <t>1.3</t>
  </si>
  <si>
    <t>2.10</t>
  </si>
  <si>
    <t>1.5</t>
  </si>
  <si>
    <t>&lt; 3 500</t>
  </si>
  <si>
    <t>2.11</t>
  </si>
  <si>
    <t>1.9</t>
  </si>
  <si>
    <t>2.12</t>
  </si>
  <si>
    <t>1.15</t>
  </si>
  <si>
    <t>2.16</t>
  </si>
  <si>
    <t>1.10</t>
  </si>
  <si>
    <t>2.13</t>
  </si>
  <si>
    <t>2.14</t>
  </si>
  <si>
    <t>1.11</t>
  </si>
  <si>
    <t>2.15</t>
  </si>
  <si>
    <t>2.17</t>
  </si>
  <si>
    <t>2.18</t>
  </si>
  <si>
    <t>2.19</t>
  </si>
  <si>
    <t>1.12</t>
  </si>
  <si>
    <t>1.13</t>
  </si>
  <si>
    <t>1.16</t>
  </si>
  <si>
    <t>1.17</t>
  </si>
  <si>
    <t>3.1</t>
  </si>
  <si>
    <t>3.2</t>
  </si>
  <si>
    <t>3.4</t>
  </si>
  <si>
    <t>3.3</t>
  </si>
  <si>
    <t>3.5</t>
  </si>
  <si>
    <t>3.6</t>
  </si>
  <si>
    <t>Обеспеченность велопарковочными местами 
(шт. на 1 квартиру)</t>
  </si>
  <si>
    <t>&gt; 0,3</t>
  </si>
  <si>
    <t>0,2 - 0,3</t>
  </si>
  <si>
    <t>&lt; 0,25</t>
  </si>
  <si>
    <t>0,25 - 0,5</t>
  </si>
  <si>
    <t>0,3 - 0,6</t>
  </si>
  <si>
    <t>&gt; 0,6</t>
  </si>
  <si>
    <t>Обсудить данные значения</t>
  </si>
  <si>
    <t>4.1</t>
  </si>
  <si>
    <t>Вид несущих конструкций</t>
  </si>
  <si>
    <t>8.1</t>
  </si>
  <si>
    <t>панель</t>
  </si>
  <si>
    <t>монолит</t>
  </si>
  <si>
    <t>4.2</t>
  </si>
  <si>
    <t>Фиброцементные панели</t>
  </si>
  <si>
    <t>Штукатурка</t>
  </si>
  <si>
    <t>Композитные панели</t>
  </si>
  <si>
    <t>Проработать материалы</t>
  </si>
  <si>
    <t>Раздел 5. Видовые характеристики</t>
  </si>
  <si>
    <t>5.1</t>
  </si>
  <si>
    <t>5.2</t>
  </si>
  <si>
    <t>Наличие элементов декора или микромассинга на фасаде</t>
  </si>
  <si>
    <t>да, более 10% поверхности</t>
  </si>
  <si>
    <t>да, от 5 до 10% поверхности</t>
  </si>
  <si>
    <t>да, от 1 до 5% поверхности</t>
  </si>
  <si>
    <t>нет или менее 1% поверхности</t>
  </si>
  <si>
    <t>4.3</t>
  </si>
  <si>
    <t>Пластика фасада</t>
  </si>
  <si>
    <t>4.4</t>
  </si>
  <si>
    <t>Разновысотные дома</t>
  </si>
  <si>
    <t>4 вида</t>
  </si>
  <si>
    <t>3 вида</t>
  </si>
  <si>
    <t>2 вида</t>
  </si>
  <si>
    <t>4.5</t>
  </si>
  <si>
    <t>Перепад высот секций</t>
  </si>
  <si>
    <t>4.6</t>
  </si>
  <si>
    <t>Индивидуальный авторский проект с подчеркнутой дизайнерской проработкой архитектурного облика</t>
  </si>
  <si>
    <t>4.7</t>
  </si>
  <si>
    <t>3.7</t>
  </si>
  <si>
    <t>Наличие разнообразия архитектурных решений фасадов</t>
  </si>
  <si>
    <t>4.8</t>
  </si>
  <si>
    <t>&lt; 12%</t>
  </si>
  <si>
    <t>Площадь остекления
(% от общей площади фасадов)</t>
  </si>
  <si>
    <t>12% - 15%</t>
  </si>
  <si>
    <t>&lt; 18%</t>
  </si>
  <si>
    <t>18% -  22%</t>
  </si>
  <si>
    <t>&gt; 22%</t>
  </si>
  <si>
    <t>&lt; 25%</t>
  </si>
  <si>
    <t>25% - 30%</t>
  </si>
  <si>
    <t>&lt; 30%</t>
  </si>
  <si>
    <t>30% - 35%</t>
  </si>
  <si>
    <t>&gt; 35%</t>
  </si>
  <si>
    <t>&lt; 35%</t>
  </si>
  <si>
    <t>35% - 40%</t>
  </si>
  <si>
    <t>&gt; 40%</t>
  </si>
  <si>
    <t>4.9</t>
  </si>
  <si>
    <t>8.12</t>
  </si>
  <si>
    <t xml:space="preserve">&gt; 800 </t>
  </si>
  <si>
    <t>600 - 800</t>
  </si>
  <si>
    <t>&lt; 600</t>
  </si>
  <si>
    <t>Высота подоконника (низа проема) от уровня чистого пола
(не применимо к объектам культурного наследия)</t>
  </si>
  <si>
    <t xml:space="preserve">&gt; 600 </t>
  </si>
  <si>
    <t>400 - 600</t>
  </si>
  <si>
    <t>&lt; 400</t>
  </si>
  <si>
    <t xml:space="preserve">&gt; 550 </t>
  </si>
  <si>
    <t>250 - 550</t>
  </si>
  <si>
    <t>&lt; 250</t>
  </si>
  <si>
    <t xml:space="preserve">&gt; 450 </t>
  </si>
  <si>
    <t>200 - 450</t>
  </si>
  <si>
    <t>&lt; 200</t>
  </si>
  <si>
    <t>4.10</t>
  </si>
  <si>
    <t>Тип панорамного остекления (остекление от пола)</t>
  </si>
  <si>
    <t>отстствует</t>
  </si>
  <si>
    <t>частичное</t>
  </si>
  <si>
    <t>полное</t>
  </si>
  <si>
    <t>полное - окна в пол по всей внешней стене; частичное - окна в пол по части внешней стены; отсутствует - стандартное остекление (высота подоконной зоны выше 450 мм)</t>
  </si>
  <si>
    <t>4.11</t>
  </si>
  <si>
    <t>8.13</t>
  </si>
  <si>
    <t>есть</t>
  </si>
  <si>
    <t>как будто это два пункта про одно и тоже (задваивание балов)</t>
  </si>
  <si>
    <t>4.12</t>
  </si>
  <si>
    <t>8.14</t>
  </si>
  <si>
    <t>Доля квартир с дополнительными окнами (второе окно в комнате, окно в ванной / гардеробной)</t>
  </si>
  <si>
    <t>&gt; 5%</t>
  </si>
  <si>
    <t>0% - 5%</t>
  </si>
  <si>
    <t>1% - 5%</t>
  </si>
  <si>
    <t>5% - 15%</t>
  </si>
  <si>
    <t>0% - 10%</t>
  </si>
  <si>
    <t>0% - 20%</t>
  </si>
  <si>
    <t>0% - 40%</t>
  </si>
  <si>
    <t>20% - 50%</t>
  </si>
  <si>
    <t>40% - 70%</t>
  </si>
  <si>
    <t>&gt; 50%</t>
  </si>
  <si>
    <t>&gt; 70%</t>
  </si>
  <si>
    <t xml:space="preserve">Наличие квартир с особо ценными видами </t>
  </si>
  <si>
    <t>8.8</t>
  </si>
  <si>
    <t>большинство</t>
  </si>
  <si>
    <t>обсудить введение количественного показателя вместо текстовой части (условно: 0% / 1 - 40% / более 40%)</t>
  </si>
  <si>
    <t>8.9</t>
  </si>
  <si>
    <t>Наличие квартир с депрессивными видами</t>
  </si>
  <si>
    <t>5.3</t>
  </si>
  <si>
    <t>4.13</t>
  </si>
  <si>
    <t>декорирование инженерных ниш</t>
  </si>
  <si>
    <t>экстенсивное озеленение</t>
  </si>
  <si>
    <t>интенсивное озеленение</t>
  </si>
  <si>
    <t>Экстенсивное озеленение — «зелёная кровля» или простое озеленение с минимальным уходом. Растения низкие, почвы мало, нагрузки небольшие, люди туда обычно не ходят.</t>
  </si>
  <si>
    <t>Интенсивное озеленение — полноценный сад или парк на конструкции. Глубокий субстрат, деревья и кустарники, полив, дорожки, доступ людей, регулярный уход.</t>
  </si>
  <si>
    <t>4.14</t>
  </si>
  <si>
    <t>3.9</t>
  </si>
  <si>
    <t>4.15</t>
  </si>
  <si>
    <t>3.10</t>
  </si>
  <si>
    <t>обсудить перенос данного пункта в раздел Инженерия с целью исключения дублирования либо потери связи с системой кондиционирования. По опыту данный пункт в ТЗ указывается именно в инженерном разделе, в противном - часто идет путанница</t>
  </si>
  <si>
    <t>места на балконах / лоджиях собственников</t>
  </si>
  <si>
    <t>технические лоджии</t>
  </si>
  <si>
    <t>на кровле</t>
  </si>
  <si>
    <t>не предусмотрено</t>
  </si>
  <si>
    <t>открытые корзины на фасаде</t>
  </si>
  <si>
    <t>скрытые корзины на фасаде</t>
  </si>
  <si>
    <t>скрытые ниши в фасаде</t>
  </si>
  <si>
    <t>Способ размещения наружных блоков кондиционеров
(в увязке с системой кондиционирования)</t>
  </si>
  <si>
    <t>4.16</t>
  </si>
  <si>
    <t>3.11</t>
  </si>
  <si>
    <t>Обеспеченность системой дренажа для AirCo</t>
  </si>
  <si>
    <t>Раздел 6. Объемно-планировочные решения</t>
  </si>
  <si>
    <t>6.1</t>
  </si>
  <si>
    <t>3 500 - 4 500</t>
  </si>
  <si>
    <t>4 500 - 5 500</t>
  </si>
  <si>
    <t>&gt; 5 500</t>
  </si>
  <si>
    <t>&lt; 4 500</t>
  </si>
  <si>
    <t>&lt; 5 000</t>
  </si>
  <si>
    <t>5 000 - 6 000</t>
  </si>
  <si>
    <t>&gt; 6 000</t>
  </si>
  <si>
    <t>6.2</t>
  </si>
  <si>
    <t>8.4</t>
  </si>
  <si>
    <t>&lt; 2 600</t>
  </si>
  <si>
    <t>&lt; 2 700</t>
  </si>
  <si>
    <t>&lt; 3 000</t>
  </si>
  <si>
    <t>&lt; 3 100</t>
  </si>
  <si>
    <t>2 600 - 2 700</t>
  </si>
  <si>
    <t>2 700 - 2 800</t>
  </si>
  <si>
    <t>3 000 - 3 100</t>
  </si>
  <si>
    <t>3 100 - 3 300</t>
  </si>
  <si>
    <t>&gt; 2 700</t>
  </si>
  <si>
    <t>&gt; 3 100</t>
  </si>
  <si>
    <t>&gt; 3 300</t>
  </si>
  <si>
    <t xml:space="preserve">запросить у Дениса данные </t>
  </si>
  <si>
    <t>6.3</t>
  </si>
  <si>
    <t>2 800 - 2 900</t>
  </si>
  <si>
    <t>&gt; 2 900</t>
  </si>
  <si>
    <t>2 900 - 3 000</t>
  </si>
  <si>
    <t>&lt; 2 900</t>
  </si>
  <si>
    <t>&lt; 3 200</t>
  </si>
  <si>
    <t>&lt; 4 000</t>
  </si>
  <si>
    <t>4 000 - 4 500</t>
  </si>
  <si>
    <t>&gt; 4 500</t>
  </si>
  <si>
    <t xml:space="preserve">запросить у Дениса данные. Не бкдет ли это пересекаться с квартирами с антресолью или двухуровневыми? </t>
  </si>
  <si>
    <t>Раздел 6.1. Объемно-планировочные решения МОП</t>
  </si>
  <si>
    <t>6.1.1</t>
  </si>
  <si>
    <t>6.1.2</t>
  </si>
  <si>
    <t>&lt; 20%</t>
  </si>
  <si>
    <t>20 - 50%</t>
  </si>
  <si>
    <t>30 - 70%</t>
  </si>
  <si>
    <t>Двусторонняя ориентация входной группы 
(% от общего количества зданий / секций)</t>
  </si>
  <si>
    <t>&lt; 80%</t>
  </si>
  <si>
    <t>6.1.3</t>
  </si>
  <si>
    <t>Организация входа в один уровень с землей
(% от общего количества зданий / секций)</t>
  </si>
  <si>
    <t>70 - 90%</t>
  </si>
  <si>
    <t>&gt; 90%</t>
  </si>
  <si>
    <t>8.2 / 4.2</t>
  </si>
  <si>
    <t>6.1.4</t>
  </si>
  <si>
    <t>рассмотреть включение данного требования как обязательного для комфорт класса</t>
  </si>
  <si>
    <t>6.1.5</t>
  </si>
  <si>
    <t>6.1.6</t>
  </si>
  <si>
    <t>Светопрозрачная конструкция двери входной группы
(не применимо к объектам культурного наследия)</t>
  </si>
  <si>
    <t>6.1.7</t>
  </si>
  <si>
    <t>6.1.8</t>
  </si>
  <si>
    <t>6.1.9</t>
  </si>
  <si>
    <t>6.1.10</t>
  </si>
  <si>
    <t>6.1.11</t>
  </si>
  <si>
    <t>еть</t>
  </si>
  <si>
    <t>6.1.12</t>
  </si>
  <si>
    <t>9.5</t>
  </si>
  <si>
    <t>Многофункциональный зал для резидентов (общедоступный, бронируемый или арендуемый)</t>
  </si>
  <si>
    <t>9.7</t>
  </si>
  <si>
    <t>выделенное помещение</t>
  </si>
  <si>
    <t>оборудованная зона в МОП</t>
  </si>
  <si>
    <t>выделенное помещение с функциональным зонированием</t>
  </si>
  <si>
    <t>6.1.13</t>
  </si>
  <si>
    <t>9.8</t>
  </si>
  <si>
    <t>выделенное помещение с функциональным зонированием по возрастам</t>
  </si>
  <si>
    <t>6.1.14</t>
  </si>
  <si>
    <t>9.9</t>
  </si>
  <si>
    <t>выделенное помещение (фитнес-зал)</t>
  </si>
  <si>
    <t>выделенное помещение с функциональным зонированием под 2+ программы</t>
  </si>
  <si>
    <t>собственный фитнес-центр с бассейном (и/или SPA)</t>
  </si>
  <si>
    <t>6.1.15</t>
  </si>
  <si>
    <t>9.4</t>
  </si>
  <si>
    <t>предусмотрено в каждом секции</t>
  </si>
  <si>
    <t>предусмотрено в части секций</t>
  </si>
  <si>
    <t>6.1.16</t>
  </si>
  <si>
    <t>предусмотрено в гранд - лобби</t>
  </si>
  <si>
    <t>9.3</t>
  </si>
  <si>
    <t>не спорит ли данный пункт с пунктом 3.3</t>
  </si>
  <si>
    <t>9.6</t>
  </si>
  <si>
    <t>6.1.17</t>
  </si>
  <si>
    <t>9.10</t>
  </si>
  <si>
    <t>6.1.18</t>
  </si>
  <si>
    <t>9.2</t>
  </si>
  <si>
    <t>очень высокий покаатель на картиру. Проработать поазатель 0,05 / 0,08. Ввести минимальную площадь (не менее 10 кв. м)</t>
  </si>
  <si>
    <t>Коэффициент обеспеченности местами для хранения колясок
(кв. м / 1 квартиру, но не менее 10 кв. м полезного пространства)</t>
  </si>
  <si>
    <t>&lt; 0,05</t>
  </si>
  <si>
    <t>0,05 - 0,07</t>
  </si>
  <si>
    <t>&gt; 0,07</t>
  </si>
  <si>
    <t>0,2 м2 на кварт. и более</t>
  </si>
  <si>
    <t>от 0,1 до 0,2 м2 на кварт.</t>
  </si>
  <si>
    <t>менее 0,1 м2 на кварт.</t>
  </si>
  <si>
    <t>6.1.19</t>
  </si>
  <si>
    <t>9.11</t>
  </si>
  <si>
    <t>6.1.20</t>
  </si>
  <si>
    <t xml:space="preserve"> совмещенный с межквартирным коридором </t>
  </si>
  <si>
    <t xml:space="preserve"> отдельный холл с дверью</t>
  </si>
  <si>
    <t>6.1.21</t>
  </si>
  <si>
    <t>остекление отсутствует</t>
  </si>
  <si>
    <t>25% - 70%</t>
  </si>
  <si>
    <t>25% - 50%</t>
  </si>
  <si>
    <t>50% - 80%</t>
  </si>
  <si>
    <t>&gt; 80%</t>
  </si>
  <si>
    <t>8.19</t>
  </si>
  <si>
    <t>6.1.22</t>
  </si>
  <si>
    <t>ПВХ - пленка / ламинат</t>
  </si>
  <si>
    <t>эмаль</t>
  </si>
  <si>
    <t xml:space="preserve">Облицовка входных дверей квартир - внешняя панель </t>
  </si>
  <si>
    <t>шпон ценных пород</t>
  </si>
  <si>
    <t>массив</t>
  </si>
  <si>
    <t>эмаль / качественный ламинат</t>
  </si>
  <si>
    <t>поршковая окраска (любая)</t>
  </si>
  <si>
    <t>поршковая окраска (гладкая/мелкая шагрень, матовая)</t>
  </si>
  <si>
    <t>6.1.23</t>
  </si>
  <si>
    <t>&lt; 32дБ</t>
  </si>
  <si>
    <t>&gt; 38дБ</t>
  </si>
  <si>
    <t>35 дБ - 38 дБ</t>
  </si>
  <si>
    <t>32 дБ - 38 дБ</t>
  </si>
  <si>
    <t>СП 51, таблица № 2</t>
  </si>
  <si>
    <t>Проверить</t>
  </si>
  <si>
    <t>6.1.24</t>
  </si>
  <si>
    <t>1 500 - 1 600</t>
  </si>
  <si>
    <t>&gt; 1 600</t>
  </si>
  <si>
    <t>1 600 - 1 700</t>
  </si>
  <si>
    <t>&gt; 1 700</t>
  </si>
  <si>
    <t>1500 - 1 600</t>
  </si>
  <si>
    <t>1 400 - 1 500</t>
  </si>
  <si>
    <t>1 700 - 1 800</t>
  </si>
  <si>
    <t>&gt; 1 800</t>
  </si>
  <si>
    <t>1 800 - 1 900</t>
  </si>
  <si>
    <t>&gt; 1 900</t>
  </si>
  <si>
    <t>8.3</t>
  </si>
  <si>
    <t>6.1.25</t>
  </si>
  <si>
    <t>Запросить данные у Дениса</t>
  </si>
  <si>
    <t>Прописать определение "Отсек"</t>
  </si>
  <si>
    <t>Высота типового этажа (в свету, пол - потолок)
(не применимо к объектам культурного наследия)</t>
  </si>
  <si>
    <t>Универсальная доступность всех зон МОП (безбарьерная среда для МГН) - спецстредства</t>
  </si>
  <si>
    <t>Минимальный состав входной группы - типовая / секционная</t>
  </si>
  <si>
    <t>10% - 25%</t>
  </si>
  <si>
    <t>0% - 25%</t>
  </si>
  <si>
    <t>Класс</t>
  </si>
  <si>
    <t>эконом</t>
  </si>
  <si>
    <t>комфорт</t>
  </si>
  <si>
    <t>бизнес</t>
  </si>
  <si>
    <t>элитный</t>
  </si>
  <si>
    <t>менее 2,6 м</t>
  </si>
  <si>
    <t>от 2,6 до 2,8 м</t>
  </si>
  <si>
    <t>от 2,8 до 3 м</t>
  </si>
  <si>
    <t>более 3 м</t>
  </si>
  <si>
    <t>Общий итог</t>
  </si>
  <si>
    <t>Высота потолков квартир 
(от плиты до плиты)</t>
  </si>
  <si>
    <t>Минимальная высота первого этажа. Для проектов без коммерческих помещений на 1-ых этажах (в свету, пол - потолок)
(не применимо к объектам культурного наследия)</t>
  </si>
  <si>
    <r>
      <t>Минимальная высота первого этажа для проектов</t>
    </r>
    <r>
      <rPr>
        <b/>
        <sz val="11"/>
        <color theme="1"/>
        <rFont val="Arial Narrow"/>
        <family val="2"/>
        <charset val="204"/>
      </rPr>
      <t xml:space="preserve"> с коммерческими помещениями на первых этажах</t>
    </r>
    <r>
      <rPr>
        <sz val="11"/>
        <color theme="1"/>
        <rFont val="Arial Narrow"/>
        <family val="2"/>
        <charset val="204"/>
      </rPr>
      <t xml:space="preserve"> (в свету, от пола до потолка)
(не применяется к объектам культурного наследия)</t>
    </r>
  </si>
  <si>
    <t>Блок I. Территория и окружение</t>
  </si>
  <si>
    <t>Блок II. Архитектура и планировочные решения</t>
  </si>
  <si>
    <t>Блок III. Внутренняя инфраструктура</t>
  </si>
  <si>
    <t>Блок IV. Инженерия и безопасность</t>
  </si>
  <si>
    <t>Блок V. Комфорт и отделка</t>
  </si>
  <si>
    <t>отсутствует /плоскостной</t>
  </si>
  <si>
    <t>0 - 0,02</t>
  </si>
  <si>
    <t>0,01 -  0,02</t>
  </si>
  <si>
    <t>0 - 0,2</t>
  </si>
  <si>
    <r>
      <t>Высота паркинга.</t>
    </r>
    <r>
      <rPr>
        <b/>
        <sz val="11"/>
        <color theme="1"/>
        <rFont val="Arial Narrow"/>
        <family val="2"/>
        <charset val="204"/>
      </rPr>
      <t xml:space="preserve"> Место хранения авто </t>
    </r>
    <r>
      <rPr>
        <sz val="11"/>
        <color theme="1"/>
        <rFont val="Arial Narrow"/>
        <family val="2"/>
        <charset val="204"/>
      </rPr>
      <t xml:space="preserve">
(от уровня чистого пола до низа выступающих коммуникаций)</t>
    </r>
  </si>
  <si>
    <r>
      <t xml:space="preserve">Высота паркинга. </t>
    </r>
    <r>
      <rPr>
        <b/>
        <sz val="11"/>
        <color theme="1"/>
        <rFont val="Arial Narrow"/>
        <family val="2"/>
        <charset val="204"/>
      </rPr>
      <t xml:space="preserve">Место проезда </t>
    </r>
    <r>
      <rPr>
        <sz val="11"/>
        <color theme="1"/>
        <rFont val="Arial Narrow"/>
        <family val="2"/>
        <charset val="204"/>
      </rPr>
      <t xml:space="preserve">
(от уровня чистого пола до низа выступающих коммуникаций)</t>
    </r>
  </si>
  <si>
    <r>
      <t xml:space="preserve">Высота паркинга. </t>
    </r>
    <r>
      <rPr>
        <b/>
        <sz val="11"/>
        <color theme="1"/>
        <rFont val="Arial Narrow"/>
        <family val="2"/>
        <charset val="204"/>
      </rPr>
      <t>Рампа</t>
    </r>
    <r>
      <rPr>
        <sz val="11"/>
        <color theme="1"/>
        <rFont val="Arial Narrow"/>
        <family val="2"/>
        <charset val="204"/>
      </rPr>
      <t xml:space="preserve"> 
(от уровня чистого пола до низа перекрытия)</t>
    </r>
  </si>
  <si>
    <t>Высота потолка в паркинге до коммуникаций
(от плиты до плиты)</t>
  </si>
  <si>
    <t>нет подземного паркинга</t>
  </si>
  <si>
    <t>до 2,7 метров</t>
  </si>
  <si>
    <t>от 2,71 до 3 метров</t>
  </si>
  <si>
    <t>более 3 метров</t>
  </si>
  <si>
    <t>Количество машиномест в доме, в отдельностоящем здании или на земельном участке на 1 квартиру</t>
  </si>
  <si>
    <t>менее 0,2</t>
  </si>
  <si>
    <t>от 0,2 до 0,5</t>
  </si>
  <si>
    <t>от 0,5 до 1</t>
  </si>
  <si>
    <t>более 1</t>
  </si>
  <si>
    <t>5 - 10%</t>
  </si>
  <si>
    <t>5.4</t>
  </si>
  <si>
    <t>5.5</t>
  </si>
  <si>
    <t>5.6</t>
  </si>
  <si>
    <t>5.7</t>
  </si>
  <si>
    <t>5.8</t>
  </si>
  <si>
    <t>всего фасада
(статическая)</t>
  </si>
  <si>
    <t>всего фасада
(динамическая)</t>
  </si>
  <si>
    <t>только первого этажа 
и/или кровли</t>
  </si>
  <si>
    <t>корзины на фасаде</t>
  </si>
  <si>
    <t>8.2</t>
  </si>
  <si>
    <r>
      <t>Минимальная</t>
    </r>
    <r>
      <rPr>
        <b/>
        <sz val="11"/>
        <color theme="1"/>
        <rFont val="Arial Narrow"/>
        <family val="2"/>
        <charset val="204"/>
      </rPr>
      <t xml:space="preserve"> высота первого этажа</t>
    </r>
    <r>
      <rPr>
        <sz val="11"/>
        <color theme="1"/>
        <rFont val="Arial Narrow"/>
        <family val="2"/>
        <charset val="204"/>
      </rPr>
      <t xml:space="preserve"> для проектов</t>
    </r>
    <r>
      <rPr>
        <b/>
        <sz val="11"/>
        <color theme="1"/>
        <rFont val="Arial Narrow"/>
        <family val="2"/>
        <charset val="204"/>
      </rPr>
      <t xml:space="preserve"> с коммерческими помещениями на первых этажах</t>
    </r>
    <r>
      <rPr>
        <sz val="11"/>
        <color theme="1"/>
        <rFont val="Arial Narrow"/>
        <family val="2"/>
        <charset val="204"/>
      </rPr>
      <t xml:space="preserve"> (в свету, от пола до потолка)
(не применяется к объектам культурного наследия)</t>
    </r>
  </si>
  <si>
    <r>
      <t xml:space="preserve">Минимальная </t>
    </r>
    <r>
      <rPr>
        <b/>
        <sz val="11"/>
        <color theme="1"/>
        <rFont val="Arial Narrow"/>
        <family val="2"/>
        <charset val="204"/>
      </rPr>
      <t>высота первого этажа</t>
    </r>
    <r>
      <rPr>
        <sz val="11"/>
        <color theme="1"/>
        <rFont val="Arial Narrow"/>
        <family val="2"/>
        <charset val="204"/>
      </rPr>
      <t xml:space="preserve">. Для проектов </t>
    </r>
    <r>
      <rPr>
        <b/>
        <sz val="11"/>
        <color theme="1"/>
        <rFont val="Arial Narrow"/>
        <family val="2"/>
        <charset val="204"/>
      </rPr>
      <t>без коммерческих помещений на 1-ых этажах</t>
    </r>
    <r>
      <rPr>
        <sz val="11"/>
        <color theme="1"/>
        <rFont val="Arial Narrow"/>
        <family val="2"/>
        <charset val="204"/>
      </rPr>
      <t xml:space="preserve"> (в свету, пол - потолок)
(не применимо к объектам культурного наследия)</t>
    </r>
  </si>
  <si>
    <r>
      <rPr>
        <b/>
        <sz val="11"/>
        <color theme="1"/>
        <rFont val="Arial Narrow"/>
        <family val="2"/>
        <charset val="204"/>
      </rPr>
      <t>Высота типового этажа</t>
    </r>
    <r>
      <rPr>
        <sz val="11"/>
        <color theme="1"/>
        <rFont val="Arial Narrow"/>
        <family val="2"/>
        <charset val="204"/>
      </rPr>
      <t xml:space="preserve"> (в свету, пол - потолок)
(не применимо к объектам культурного наследия)</t>
    </r>
  </si>
  <si>
    <r>
      <t xml:space="preserve">Минимальная </t>
    </r>
    <r>
      <rPr>
        <b/>
        <sz val="11"/>
        <color theme="1"/>
        <rFont val="Arial Narrow"/>
        <family val="2"/>
        <charset val="204"/>
      </rPr>
      <t>высота топ-этажа</t>
    </r>
    <r>
      <rPr>
        <sz val="11"/>
        <color theme="1"/>
        <rFont val="Arial Narrow"/>
        <family val="2"/>
        <charset val="204"/>
      </rPr>
      <t xml:space="preserve"> (в свету, пол - потолок)</t>
    </r>
  </si>
  <si>
    <t>добавить минимальные габариты м/м от премиалки</t>
  </si>
  <si>
    <t>2 100 - 2 300</t>
  </si>
  <si>
    <t>Раздел 4. Благоустройство</t>
  </si>
  <si>
    <t>открытая</t>
  </si>
  <si>
    <t>частично замкнутая</t>
  </si>
  <si>
    <t>Полностью замкнутая</t>
  </si>
  <si>
    <t>Дворовая территория</t>
  </si>
  <si>
    <t>Частично замкнутая</t>
  </si>
  <si>
    <t>Открытая</t>
  </si>
  <si>
    <t>Степень замкнутости внутридворовой территории
(без внешнего пешеходного транзита)</t>
  </si>
  <si>
    <t>уровень 1</t>
  </si>
  <si>
    <t>уровень 2</t>
  </si>
  <si>
    <t>уровень 3</t>
  </si>
  <si>
    <t>Безбарьерны только основные подходы к подъездам, остальные маршруты не соответствуют</t>
  </si>
  <si>
    <t>Внутри комплекса все пути безбарьерны, но связь с городской сетью не обеспечена или ограничена</t>
  </si>
  <si>
    <t>Обеспечена безбарьерная связь с остановками, магазинами, соцобъектами за пределами комплекса</t>
  </si>
  <si>
    <t>25% - 45%</t>
  </si>
  <si>
    <t>&gt; 45%</t>
  </si>
  <si>
    <t>Доля озеленения от общей площади дворовой территории (включая проезды и площадки)</t>
  </si>
  <si>
    <t>15% - 25%</t>
  </si>
  <si>
    <t>20% - 30%</t>
  </si>
  <si>
    <t>30% - 45%</t>
  </si>
  <si>
    <t>45% - 55%</t>
  </si>
  <si>
    <t>&gt; 55%</t>
  </si>
  <si>
    <t>30% - 50%</t>
  </si>
  <si>
    <t>50% - 60%</t>
  </si>
  <si>
    <t>&gt; 60%</t>
  </si>
  <si>
    <t>Тип и сложность озеленения</t>
  </si>
  <si>
    <t>Отсутствует / деградировано</t>
  </si>
  <si>
    <t>Экстенсивное простое</t>
  </si>
  <si>
    <t>Улучшенное экстенсивное</t>
  </si>
  <si>
    <t>Интенсивное многоярусное</t>
  </si>
  <si>
    <t>Газон, единичные кустарники, без деревьев или с единичными деревьями без выраженной композиции</t>
  </si>
  <si>
    <t>Качественный газон, разнообразные кустарники, цветники, включая деревья (не крупномеры), элементы композиции</t>
  </si>
  <si>
    <t>Крупномерные деревья, многоярусные композиции, кустарники, цветники, газон, возможно водные объекты</t>
  </si>
  <si>
    <t>Озеленение не предусмотрено проектом или фактически заложенные посадки не выполняют своих функций (изреженный газон, погибшие растения, эрозия почвы, отсутствие ухода)</t>
  </si>
  <si>
    <t>отсутствует / деградировано</t>
  </si>
  <si>
    <t>экстенсивное простое</t>
  </si>
  <si>
    <t>улучшенное экстенсивное</t>
  </si>
  <si>
    <t>интенсивное многоярусное</t>
  </si>
  <si>
    <t>9.26</t>
  </si>
  <si>
    <t>9.27</t>
  </si>
  <si>
    <t>9.25</t>
  </si>
  <si>
    <t>9.28</t>
  </si>
  <si>
    <t>организованная зона</t>
  </si>
  <si>
    <t>благостроенная зона</t>
  </si>
  <si>
    <t>9.24</t>
  </si>
  <si>
    <t>есть для всех функций</t>
  </si>
  <si>
    <t>есть для части функций</t>
  </si>
  <si>
    <t>функциональное</t>
  </si>
  <si>
    <t>декоративное</t>
  </si>
  <si>
    <t>базовое</t>
  </si>
  <si>
    <t>ручная</t>
  </si>
  <si>
    <t>автоматизированная</t>
  </si>
  <si>
    <t>есть желание раскрыть данный пункт более детально</t>
  </si>
  <si>
    <t>Раздел 5. Коммерческая инфраструктура</t>
  </si>
  <si>
    <t>9.12</t>
  </si>
  <si>
    <t>9.13</t>
  </si>
  <si>
    <t>фитнес - студия</t>
  </si>
  <si>
    <t>фитнес - клуб</t>
  </si>
  <si>
    <t>фитнес - центр</t>
  </si>
  <si>
    <t>Коммерческая фитнес - инфраструктура в составе ЖК</t>
  </si>
  <si>
    <t>9.14</t>
  </si>
  <si>
    <t>купель / СПА - бассейн</t>
  </si>
  <si>
    <t>малый бассейн</t>
  </si>
  <si>
    <t>бассейн для оздоровительного плавания</t>
  </si>
  <si>
    <t>спортивный бассейн</t>
  </si>
  <si>
    <t>Бассейн</t>
  </si>
  <si>
    <t>Фитнес</t>
  </si>
  <si>
    <t>9.15</t>
  </si>
  <si>
    <t>детский центр / студия</t>
  </si>
  <si>
    <t>школа / детский сад</t>
  </si>
  <si>
    <t>образовательный кластер</t>
  </si>
  <si>
    <t>9.16</t>
  </si>
  <si>
    <t>Образовательная функция</t>
  </si>
  <si>
    <t>Группы «присмотра и ухода» без лицензии, центры развития, секции</t>
  </si>
  <si>
    <t>Наличие одного полноценного объекта. Школа — только отдельно стоящее здание. Детский сад — отдельно стоящее, встроенное или пристроенное здание с лицензией</t>
  </si>
  <si>
    <t>Наличие отдельно стоящих зданий школы и детского сада. Единая охраняемая территория, спортивные и развивающие зоны</t>
  </si>
  <si>
    <t>9.17</t>
  </si>
  <si>
    <t>9.18</t>
  </si>
  <si>
    <t>9.19</t>
  </si>
  <si>
    <t>Раздел 6. Архитектурный облик</t>
  </si>
  <si>
    <t>6.4</t>
  </si>
  <si>
    <t>6.5</t>
  </si>
  <si>
    <t>6.6</t>
  </si>
  <si>
    <t>6.7</t>
  </si>
  <si>
    <t>6.8</t>
  </si>
  <si>
    <t>6.9</t>
  </si>
  <si>
    <t>6.10</t>
  </si>
  <si>
    <t>6.11</t>
  </si>
  <si>
    <t>6.12</t>
  </si>
  <si>
    <t>6.13</t>
  </si>
  <si>
    <t>6.14</t>
  </si>
  <si>
    <t>6.15</t>
  </si>
  <si>
    <t>6.16</t>
  </si>
  <si>
    <t>6.17</t>
  </si>
  <si>
    <t>Раздел 7. Видовые характеристики</t>
  </si>
  <si>
    <t>7.1</t>
  </si>
  <si>
    <t>7.2</t>
  </si>
  <si>
    <t>7.3</t>
  </si>
  <si>
    <t>Раздел 8. Объемно-планировочные решения</t>
  </si>
  <si>
    <t>Раздел 8.1. Объемно-планировочные решения МОП</t>
  </si>
  <si>
    <t>8.1.1</t>
  </si>
  <si>
    <t>8.1.2</t>
  </si>
  <si>
    <t>8.1.3</t>
  </si>
  <si>
    <t>8.1.4</t>
  </si>
  <si>
    <t>8.1.5</t>
  </si>
  <si>
    <t>8.1.6</t>
  </si>
  <si>
    <t>8.1.7</t>
  </si>
  <si>
    <t>8.1.8</t>
  </si>
  <si>
    <t>8.1.9</t>
  </si>
  <si>
    <t>8.1.10</t>
  </si>
  <si>
    <t>8.1.11</t>
  </si>
  <si>
    <t>8.1.12</t>
  </si>
  <si>
    <t>8.1.13</t>
  </si>
  <si>
    <t>8.1.14</t>
  </si>
  <si>
    <t>8.1.15</t>
  </si>
  <si>
    <t>8.1.16</t>
  </si>
  <si>
    <t>8.1.17</t>
  </si>
  <si>
    <t>8.1.18</t>
  </si>
  <si>
    <t>8.1.19</t>
  </si>
  <si>
    <t>8.1.20</t>
  </si>
  <si>
    <t>8.1.21</t>
  </si>
  <si>
    <t>8.1.22</t>
  </si>
  <si>
    <t>8.1.23</t>
  </si>
  <si>
    <t>Входная группа</t>
  </si>
  <si>
    <t>типовая</t>
  </si>
  <si>
    <t>центральная</t>
  </si>
  <si>
    <t>гранд - лобби</t>
  </si>
  <si>
    <t>Тип входной группы</t>
  </si>
  <si>
    <t>Зона подогрева покрытий благоустройства</t>
  </si>
  <si>
    <t>зона входной группы</t>
  </si>
  <si>
    <t>основные функциональные зоны</t>
  </si>
  <si>
    <t>все функциональные зоны</t>
  </si>
  <si>
    <t>Доступность всех зон МОП для МГН</t>
  </si>
  <si>
    <t>частичная доступность</t>
  </si>
  <si>
    <t>доступность со спец.средствами</t>
  </si>
  <si>
    <t>планировочная доступность</t>
  </si>
  <si>
    <t>Доступность МГН</t>
  </si>
  <si>
    <t>отсутствуют</t>
  </si>
  <si>
    <t>в паркинге и/или цоколе</t>
  </si>
  <si>
    <t>на технических этажах</t>
  </si>
  <si>
    <t>на жилых этажах</t>
  </si>
  <si>
    <t>Планировочная схема лифтового узла</t>
  </si>
  <si>
    <t>Характер остекления двери лифтового холла</t>
  </si>
  <si>
    <t>ПВХ - пленка / ламинат + МДФ</t>
  </si>
  <si>
    <t>эмаль + МДФ</t>
  </si>
  <si>
    <t>эмаль / качественный ламинат + МДФ</t>
  </si>
  <si>
    <t>поршковая окраска (крупная шагрень, глянцевая)</t>
  </si>
  <si>
    <t>Отсек</t>
  </si>
  <si>
    <t>Часть этажа (или секции), отделенная от других частей противопожарными преградами. Может иметь общую лифтовую группу с другим отсеком</t>
  </si>
  <si>
    <t>&gt; 12 квартир</t>
  </si>
  <si>
    <t>9 - 12 квартир</t>
  </si>
  <si>
    <t>5 - 8 квартир</t>
  </si>
  <si>
    <t>до 4 квартир</t>
  </si>
  <si>
    <t>Количество квартир на типовом этаже</t>
  </si>
  <si>
    <t>≤ 5 квартир</t>
  </si>
  <si>
    <t>на каждом жилом этаже</t>
  </si>
  <si>
    <t>только на первом / цокольном / подвальном этаже</t>
  </si>
  <si>
    <t>на нескольких этажах (через этаж или на группу этажей)</t>
  </si>
  <si>
    <t>распределение вдоль всего коридора</t>
  </si>
  <si>
    <t>частичное группирование (2–3 ниши на холл)</t>
  </si>
  <si>
    <t>группирование в отдельном техническом помещении (или компактной нише)</t>
  </si>
  <si>
    <t>минимальная изоляция</t>
  </si>
  <si>
    <t>частичная изоляция</t>
  </si>
  <si>
    <t>полная изоляция</t>
  </si>
  <si>
    <t>Минимальная изоляция</t>
  </si>
  <si>
    <t>Частичная изоляция</t>
  </si>
  <si>
    <t xml:space="preserve">Изолированные сервисные зоны для персонала </t>
  </si>
  <si>
    <t>Полная изоляция</t>
  </si>
  <si>
    <t>8.23</t>
  </si>
  <si>
    <t>Раздел 8.2. Объемно-планировочные решения Квартиры</t>
  </si>
  <si>
    <t>8.2.1</t>
  </si>
  <si>
    <t>&lt; 2 400 мм</t>
  </si>
  <si>
    <t>&gt; 2 800 мм</t>
  </si>
  <si>
    <t>&gt; 2 900 мм</t>
  </si>
  <si>
    <t>2 400 - 2 800 мм</t>
  </si>
  <si>
    <t>&lt; 2 500 мм</t>
  </si>
  <si>
    <t>2 500 - 2 900 мм</t>
  </si>
  <si>
    <t>&lt; 2 800 мм</t>
  </si>
  <si>
    <t>2 800 - 3 200 мм</t>
  </si>
  <si>
    <t>&gt; 3 200 мм</t>
  </si>
  <si>
    <t>&lt; 3 000 мм</t>
  </si>
  <si>
    <t>3 000 - 3 400 мм</t>
  </si>
  <si>
    <t>&gt; 3 400 мм</t>
  </si>
  <si>
    <t>полностью замкнутая</t>
  </si>
  <si>
    <t>Базовый</t>
  </si>
  <si>
    <t>8.2.2</t>
  </si>
  <si>
    <t>900 - 1 000</t>
  </si>
  <si>
    <t>1 000 - 1 100</t>
  </si>
  <si>
    <t>1 100 - 1 200</t>
  </si>
  <si>
    <t>&gt; 1 200</t>
  </si>
  <si>
    <t>1 200 - 1 300</t>
  </si>
  <si>
    <t>&gt; 1 300</t>
  </si>
  <si>
    <t>1 300 - 1 400</t>
  </si>
  <si>
    <t>&gt; 1 400</t>
  </si>
  <si>
    <t>8.2.3</t>
  </si>
  <si>
    <t>8,0 - 10,0</t>
  </si>
  <si>
    <t>10,1 - 12,0</t>
  </si>
  <si>
    <t>&gt; 12,1</t>
  </si>
  <si>
    <t>10,0 - 12,0</t>
  </si>
  <si>
    <t>9,0 - 11,0</t>
  </si>
  <si>
    <t>11,1 - 13,0</t>
  </si>
  <si>
    <t>&gt; 13,1</t>
  </si>
  <si>
    <t>12,1 - 14,0</t>
  </si>
  <si>
    <t>&gt; 14,1</t>
  </si>
  <si>
    <t>12,0 - 14,0</t>
  </si>
  <si>
    <t xml:space="preserve">14,1 - 16,0  </t>
  </si>
  <si>
    <t>&gt; 16,1</t>
  </si>
  <si>
    <t>13,0 - 15,0</t>
  </si>
  <si>
    <t xml:space="preserve">15,1 - 17,0  </t>
  </si>
  <si>
    <t>&gt; 17,1</t>
  </si>
  <si>
    <t>8.2.4</t>
  </si>
  <si>
    <t>15,0 - 16,0</t>
  </si>
  <si>
    <t>16,1 - 18,0</t>
  </si>
  <si>
    <t>&gt; 18,1</t>
  </si>
  <si>
    <t>16,0 - 18,0</t>
  </si>
  <si>
    <t>18,1 - 20,0</t>
  </si>
  <si>
    <t>&gt; 20,1</t>
  </si>
  <si>
    <t>17,0 - 19,0</t>
  </si>
  <si>
    <t>19,1 - 21,0</t>
  </si>
  <si>
    <t>&gt; 21,1</t>
  </si>
  <si>
    <t>18,0 - 20,0</t>
  </si>
  <si>
    <t>20,1 - 22,0</t>
  </si>
  <si>
    <t>&gt; 22,1</t>
  </si>
  <si>
    <t>Минимальная площадь изолированной кухни, кв. м</t>
  </si>
  <si>
    <t>Минимальная площадь кухни-гостиной, кв. м</t>
  </si>
  <si>
    <t xml:space="preserve">Минимальная площадь жилой комнаты, кв. м </t>
  </si>
  <si>
    <t>11,0 - 13,0</t>
  </si>
  <si>
    <t>13,1 - 15,0</t>
  </si>
  <si>
    <t>&gt; 15,1</t>
  </si>
  <si>
    <t>14,1 - 16,0</t>
  </si>
  <si>
    <t>8.2.5</t>
  </si>
  <si>
    <t>Мастер-спальня (мастер-сьют)</t>
  </si>
  <si>
    <t>Спальня с en-suite</t>
  </si>
  <si>
    <t>Спальня с walk-in closet</t>
  </si>
  <si>
    <t>Спальня с одним из элементов</t>
  </si>
  <si>
    <t>Стандартная спальня</t>
  </si>
  <si>
    <t>стандартная спальня</t>
  </si>
  <si>
    <t>спальня с одним элементом</t>
  </si>
  <si>
    <t>полная мастер-спальня</t>
  </si>
  <si>
    <t>8.2.6</t>
  </si>
  <si>
    <t>8.5</t>
  </si>
  <si>
    <t>Наличие дополнительных мест хранения в общей зоне (кладовая / гардеробная / ниша для встроенного шкафа)</t>
  </si>
  <si>
    <t>ниша / встроенный шкаф</t>
  </si>
  <si>
    <t>полноценное помещение</t>
  </si>
  <si>
    <t>Наименование жилого комплекса</t>
  </si>
  <si>
    <t>Застройщик</t>
  </si>
  <si>
    <t>Тип города</t>
  </si>
  <si>
    <t>Численнось населения</t>
  </si>
  <si>
    <t>Время пути</t>
  </si>
  <si>
    <t>Класс проекта</t>
  </si>
  <si>
    <t>Мин кол-во видов ОТ</t>
  </si>
  <si>
    <t>Мин кол-во маршрутов ОТ</t>
  </si>
  <si>
    <t>Макс интервал ОТ</t>
  </si>
  <si>
    <t>Тип паркинг</t>
  </si>
  <si>
    <t>Города федерального значения и прилегающие агломерации</t>
  </si>
  <si>
    <t>плоскостная</t>
  </si>
  <si>
    <t>Крупные города  (250 тыс. - 1 млн. жителей)</t>
  </si>
  <si>
    <t>многоуровневая</t>
  </si>
  <si>
    <t>Малые ( &lt; 250 тыс. жителей)</t>
  </si>
  <si>
    <t>&gt; 15</t>
  </si>
  <si>
    <t>—</t>
  </si>
  <si>
    <t>ПАРАМЕТР</t>
  </si>
  <si>
    <t>ЗНАЧЕНИЕ</t>
  </si>
  <si>
    <t>СООБЩЕНИЕ</t>
  </si>
  <si>
    <t>№</t>
  </si>
  <si>
    <t>Ключ</t>
  </si>
  <si>
    <t>Высокий</t>
  </si>
  <si>
    <t>Средний</t>
  </si>
  <si>
    <t>Время пути до ключевых точек притяжения города</t>
  </si>
  <si>
    <t>ТИП</t>
  </si>
  <si>
    <t>Мин. виды</t>
  </si>
  <si>
    <t>Мин. маршруты</t>
  </si>
  <si>
    <t>Макс. интервал</t>
  </si>
  <si>
    <t>Города - миллионники ( &gt; 1 млн. жителей)</t>
  </si>
  <si>
    <t>Балл</t>
  </si>
  <si>
    <t xml:space="preserve">  </t>
  </si>
  <si>
    <t>Ответ да / нет</t>
  </si>
  <si>
    <t>Дополнительные места хранения в общей зоне</t>
  </si>
  <si>
    <t>8.2.7</t>
  </si>
  <si>
    <t>8.7</t>
  </si>
  <si>
    <t xml:space="preserve">Раздел 8.3. Требования к светопрозрачным конструкциям </t>
  </si>
  <si>
    <t>8.3.1</t>
  </si>
  <si>
    <t>8.3.3</t>
  </si>
  <si>
    <t>8.3.2</t>
  </si>
  <si>
    <t>8.15</t>
  </si>
  <si>
    <t>ПВХ</t>
  </si>
  <si>
    <t>алюминиевый</t>
  </si>
  <si>
    <t>дерево-алюминиевый</t>
  </si>
  <si>
    <t>8.16</t>
  </si>
  <si>
    <t>Е - Г</t>
  </si>
  <si>
    <t>В - Б</t>
  </si>
  <si>
    <t>А и выше</t>
  </si>
  <si>
    <t>нормальный</t>
  </si>
  <si>
    <t>повышенный</t>
  </si>
  <si>
    <t>в соответствии с СП</t>
  </si>
  <si>
    <t>+25% к СП</t>
  </si>
  <si>
    <t>+50% к СП</t>
  </si>
  <si>
    <t>8.3.4</t>
  </si>
  <si>
    <t>8.17</t>
  </si>
  <si>
    <t>СВОЙ ВАРИАНТ</t>
  </si>
  <si>
    <t>Доля зависимых машиномест</t>
  </si>
  <si>
    <t>Высота паркинга. Место хранения авто (от уровня чистого пола до низа выступающих коммуникаций)</t>
  </si>
  <si>
    <t>&lt; 2 400</t>
  </si>
  <si>
    <t>Высота паркинга. Место проезда (от уровня чистого пола до низа выступающих коммуникаций)</t>
  </si>
  <si>
    <t>Высота паркинга. Рампа (от уровня чистого пола до низа перекрытия)</t>
  </si>
  <si>
    <t>Температурный режим в подземном паркинге (только для I - III климатических поясов )</t>
  </si>
  <si>
    <t>Автосервис в подземном паркинге</t>
  </si>
  <si>
    <t>Обеспеченность велопарковочными местами (шт. на 1 квартиру)</t>
  </si>
  <si>
    <t>Наличие велопарковок у жилых подъездов (не далее 30–50 м от входа)</t>
  </si>
  <si>
    <t>Наличие велопарковок у коммерческих помещений (не далее 30–50 м от входа)</t>
  </si>
  <si>
    <t>Степень замкнутости внутридворовой территории (без внешнего пешеходного транзита)</t>
  </si>
  <si>
    <t>Высота подоконника (низа проема) от уровня чистого пола (не применимо к объектам культурного наследия)</t>
  </si>
  <si>
    <t>Способ размещения наружных блоков кондиционеров (в увязке с системой кондиционирования)</t>
  </si>
  <si>
    <t>&gt; 600</t>
  </si>
  <si>
    <t>&gt; 550</t>
  </si>
  <si>
    <t>&gt; 450</t>
  </si>
  <si>
    <t>Наличие квартир с особо ценными видами</t>
  </si>
  <si>
    <t>Высота типового этажа (в свету, пол - потолок) (не применимо к объектам культурного наследия)</t>
  </si>
  <si>
    <t>Минимальная высота топ-этажа (в свету, пол - потолок)</t>
  </si>
  <si>
    <t>Двусторонняя ориентация входной группы (% от общего количества зданий / секций)</t>
  </si>
  <si>
    <t>Организация входа в один уровень с землей (% от общего количества зданий / секций)</t>
  </si>
  <si>
    <t>Светопрозрачная конструкция двери входной группы (не применимо к объектам культурного наследия)</t>
  </si>
  <si>
    <t>Коэффициент обеспеченности местами для хранения колясок (кв. м / 1 квартиру, но не менее 10 кв. м полезного пространства)</t>
  </si>
  <si>
    <t>80% - 100%</t>
  </si>
  <si>
    <t>70% - 90%</t>
  </si>
  <si>
    <t>30% - 70%</t>
  </si>
  <si>
    <t>предусмотрено в каждой секции</t>
  </si>
  <si>
    <t>предусмотрено в гранд - лобби / центральном лобби</t>
  </si>
  <si>
    <t>8.2.8</t>
  </si>
  <si>
    <t>8.2.9</t>
  </si>
  <si>
    <t>8.2.10</t>
  </si>
  <si>
    <t>8.22</t>
  </si>
  <si>
    <t>8.18</t>
  </si>
  <si>
    <t>&lt; 2 100</t>
  </si>
  <si>
    <t>&lt; 2 200</t>
  </si>
  <si>
    <t>2 200 - 2 400</t>
  </si>
  <si>
    <t>&gt; 2 400</t>
  </si>
  <si>
    <t>2 400 - 2 800</t>
  </si>
  <si>
    <t>2 500 - 2 900</t>
  </si>
  <si>
    <t>2 800 - 3 200</t>
  </si>
  <si>
    <t>&gt; 3 400</t>
  </si>
  <si>
    <t>3 000 - 3 400</t>
  </si>
  <si>
    <t>Класс шумоизоляции окон (по ГОСТ 23166-2024)</t>
  </si>
  <si>
    <t>Раздел 9. Внутренняя инфраструктура в составе МОП</t>
  </si>
  <si>
    <t>9.1</t>
  </si>
  <si>
    <t>Раздел 10. Вертикальный транспорт</t>
  </si>
  <si>
    <t>10.1</t>
  </si>
  <si>
    <t>10.2</t>
  </si>
  <si>
    <t>10.3</t>
  </si>
  <si>
    <t>10.4</t>
  </si>
  <si>
    <t>10.5</t>
  </si>
  <si>
    <t>10.6</t>
  </si>
  <si>
    <t>10.7</t>
  </si>
  <si>
    <t>10.8</t>
  </si>
  <si>
    <t>10.9</t>
  </si>
  <si>
    <t>10.10</t>
  </si>
  <si>
    <t>10.11</t>
  </si>
  <si>
    <t>Раздел 11. Инженерия</t>
  </si>
  <si>
    <t>11.1</t>
  </si>
  <si>
    <t>11.2</t>
  </si>
  <si>
    <t>11.3</t>
  </si>
  <si>
    <t>11.4</t>
  </si>
  <si>
    <t>11.5</t>
  </si>
  <si>
    <t>11.6</t>
  </si>
  <si>
    <t>11.7</t>
  </si>
  <si>
    <t>11.8</t>
  </si>
  <si>
    <t>11.9</t>
  </si>
  <si>
    <t>Раздел 12. Безопасность</t>
  </si>
  <si>
    <t>12.1</t>
  </si>
  <si>
    <t>13.1</t>
  </si>
  <si>
    <t>12.2</t>
  </si>
  <si>
    <t>12.3</t>
  </si>
  <si>
    <t>12.4</t>
  </si>
  <si>
    <t>12.5</t>
  </si>
  <si>
    <t>12.6</t>
  </si>
  <si>
    <t>Раздел 13. Сервис</t>
  </si>
  <si>
    <t>13.2</t>
  </si>
  <si>
    <t>13.3</t>
  </si>
  <si>
    <t>13.4</t>
  </si>
  <si>
    <t>13.5</t>
  </si>
  <si>
    <t>13.6</t>
  </si>
  <si>
    <t>13.7</t>
  </si>
  <si>
    <t>13.8</t>
  </si>
  <si>
    <t>13.9</t>
  </si>
  <si>
    <t>13.10</t>
  </si>
  <si>
    <t>13.11</t>
  </si>
  <si>
    <t>13.12</t>
  </si>
  <si>
    <t>13.13</t>
  </si>
  <si>
    <t>13.14</t>
  </si>
  <si>
    <t>Раздел 14. Отделка</t>
  </si>
  <si>
    <t>&lt; 40 сек</t>
  </si>
  <si>
    <t>&gt; 60 сек</t>
  </si>
  <si>
    <t>&gt; 80 сек</t>
  </si>
  <si>
    <t>60 - 80 сек</t>
  </si>
  <si>
    <t>&lt; 60 сек</t>
  </si>
  <si>
    <t>&lt; 50 сек</t>
  </si>
  <si>
    <t>&gt; 50 сек</t>
  </si>
  <si>
    <t>&lt; 45 сек</t>
  </si>
  <si>
    <t>&gt; 70 сек</t>
  </si>
  <si>
    <t>50 - 70 сек</t>
  </si>
  <si>
    <t>45 - 50 сек</t>
  </si>
  <si>
    <t>&gt; 45 сек</t>
  </si>
  <si>
    <t>40 - 45 сек</t>
  </si>
  <si>
    <t>45 - 60 сек</t>
  </si>
  <si>
    <t>Минимальная высота первого этажа для проектов с коммерческими помещениями на первых этажах (в свету, от пола до потолка)</t>
  </si>
  <si>
    <t xml:space="preserve">Минимальная высота первого этажа. Для проектов без коммерческих помещений на 1-ых этажах (в свету, пол - потолок) </t>
  </si>
  <si>
    <t xml:space="preserve"> </t>
  </si>
  <si>
    <t>БАЛЛ</t>
  </si>
  <si>
    <t>декорирование коммуникаций</t>
  </si>
  <si>
    <t>есть, менее 60%</t>
  </si>
  <si>
    <t>есть, более 60%</t>
  </si>
  <si>
    <t>Тип входной группы (основная)</t>
  </si>
  <si>
    <t>Уровень структурного шума (шум вызванный работой механизма) - внутри кабины / в ЛЛУ</t>
  </si>
  <si>
    <t>Наличие табло индикации местоположения лифта</t>
  </si>
  <si>
    <t>Интеллектуальная система управления группой лифтов</t>
  </si>
  <si>
    <t>Высота лифтовой кабины (внутренняя)</t>
  </si>
  <si>
    <t>сервисный - грузовой</t>
  </si>
  <si>
    <t>сервисный - грузопассажирский</t>
  </si>
  <si>
    <t>Пассажирский лифт</t>
  </si>
  <si>
    <t>Грузопассажирский лифт</t>
  </si>
  <si>
    <t>Сервисный - грузопассажирский</t>
  </si>
  <si>
    <t>Сервисный - грузовой</t>
  </si>
  <si>
    <t>изолированный</t>
  </si>
  <si>
    <t>постоянный сервисный режим</t>
  </si>
  <si>
    <t>временный сервисный режим</t>
  </si>
  <si>
    <t>Изолированный сервисный лиф</t>
  </si>
  <si>
    <t>Постоянный сервисный режим</t>
  </si>
  <si>
    <t>Временный сервисный режим</t>
  </si>
  <si>
    <t>&lt; 2 300</t>
  </si>
  <si>
    <t>2 300 - 2 400</t>
  </si>
  <si>
    <t>&gt; 2 500</t>
  </si>
  <si>
    <t>2 500 - 2 600</t>
  </si>
  <si>
    <t>&gt; 2 600</t>
  </si>
  <si>
    <t>&lt; 2 000</t>
  </si>
  <si>
    <t>2 000 - 2 100</t>
  </si>
  <si>
    <t>&gt; 2 100</t>
  </si>
  <si>
    <t>2 100 - 2 200</t>
  </si>
  <si>
    <t>&gt; 2 200</t>
  </si>
  <si>
    <t>Табло индикации местоположения лифта</t>
  </si>
  <si>
    <t>только на первых этажах</t>
  </si>
  <si>
    <t>на первых этажах и на подземном уровне</t>
  </si>
  <si>
    <t>на всех, кроме подземного</t>
  </si>
  <si>
    <t xml:space="preserve">на всех (включая подземный) </t>
  </si>
  <si>
    <t>пассажирский (все)</t>
  </si>
  <si>
    <t>грузопассажирский (все)</t>
  </si>
  <si>
    <t>пассажирский + грузопассажирский (не менее 1)</t>
  </si>
  <si>
    <t xml:space="preserve">Тип сервисного лифта </t>
  </si>
  <si>
    <t>Сервисный лифт: степень изоляции</t>
  </si>
  <si>
    <t>49–52 дБА в кабине / 31–35 дБА в ЛЛУ</t>
  </si>
  <si>
    <t>≤ 48 дБА в кабине / ≤ 30 дБА в ЛЛУ</t>
  </si>
  <si>
    <t>&gt; 52 дБА в кабине / &gt; 35 дБА в ЛЛУ</t>
  </si>
  <si>
    <t>базовая группа</t>
  </si>
  <si>
    <t>адаптивная интеллектуальная система</t>
  </si>
  <si>
    <t>адаптивная интеллектуальная система + интеграция с СКУД</t>
  </si>
  <si>
    <t xml:space="preserve">Адаптивная система управления группой лифтов </t>
  </si>
  <si>
    <t>Адаптивная интеллектуальная система + интеграция с СКУД</t>
  </si>
  <si>
    <t>Базовая групповая система управления</t>
  </si>
  <si>
    <t>Тип лифтов</t>
  </si>
  <si>
    <t xml:space="preserve">на первом и жилых (от 9 этажей и выше) </t>
  </si>
  <si>
    <t>11.10</t>
  </si>
  <si>
    <t>11.11</t>
  </si>
  <si>
    <t>11.12</t>
  </si>
  <si>
    <t>11.13</t>
  </si>
  <si>
    <t>11.14</t>
  </si>
  <si>
    <t>11.15</t>
  </si>
  <si>
    <t>11.16</t>
  </si>
  <si>
    <t>11.17</t>
  </si>
  <si>
    <t>Водоподготовка (фильтрация)</t>
  </si>
  <si>
    <t>Тип ввода электроснабжения (фазы)</t>
  </si>
  <si>
    <t>Наличие диспетчеризации инженерных систем</t>
  </si>
  <si>
    <t>Indoor-покрытие сотовой связи</t>
  </si>
  <si>
    <t>вертикальная</t>
  </si>
  <si>
    <t>тройниковая (последовательная)</t>
  </si>
  <si>
    <t>коллекторная (лучевая)</t>
  </si>
  <si>
    <t>Коллекторная (лучевая) разводка</t>
  </si>
  <si>
    <t>Тройниковая (последовательная) разводка</t>
  </si>
  <si>
    <t>Вертикальная разводка</t>
  </si>
  <si>
    <t>сезонная</t>
  </si>
  <si>
    <t>круглогодичная (бесперебойная)</t>
  </si>
  <si>
    <t>базовая</t>
  </si>
  <si>
    <t>многоступенчатая</t>
  </si>
  <si>
    <t>естественная (гравитационная)</t>
  </si>
  <si>
    <t>комбинированная (естественный приток, механическая вытяжка)</t>
  </si>
  <si>
    <t>механическая приточно-вытяжная</t>
  </si>
  <si>
    <t>механическая приточно-вытяжная с рекуперацией</t>
  </si>
  <si>
    <t>многосупенчатая</t>
  </si>
  <si>
    <t>Дополнительная фильтрация воздуха в квартире (многоступенчатая очистка приточного воздуха)</t>
  </si>
  <si>
    <t>Многоступенчатая (HEPA + уголь)</t>
  </si>
  <si>
    <t>Да</t>
  </si>
  <si>
    <t>Нет</t>
  </si>
  <si>
    <t>1 фаза</t>
  </si>
  <si>
    <t>3 фазы</t>
  </si>
  <si>
    <t>да (с мониторингом и управлением)</t>
  </si>
  <si>
    <t>С мониторингом и управлением</t>
  </si>
  <si>
    <t>Rw ≥ 52 дБ; Lnw ≤ 60 дБ</t>
  </si>
  <si>
    <t>Rw ≥ 55 дБ; Lnw ≤ 57 дБ</t>
  </si>
  <si>
    <t>Rw ≥ 57 дБ; Lnw ≤ 55 дБ</t>
  </si>
  <si>
    <t>Rw ≥ 63 дБ; Lnw ≤ 50 дБ</t>
  </si>
  <si>
    <t>Rw ≥ 66 дБ; Lnw ≤ 48 дБ</t>
  </si>
  <si>
    <t>5 зон</t>
  </si>
  <si>
    <t>4 зоны</t>
  </si>
  <si>
    <t>3 зоны</t>
  </si>
  <si>
    <t>2 зоны</t>
  </si>
  <si>
    <t>1 зона</t>
  </si>
  <si>
    <t>0 зон</t>
  </si>
  <si>
    <t>Учитываемые зоны:</t>
  </si>
  <si>
    <t>консьерж-сервис</t>
  </si>
  <si>
    <t>видеонаблюдение / домофон</t>
  </si>
  <si>
    <t>комбинированная служба охраны</t>
  </si>
  <si>
    <t>профессиональная служба охраны</t>
  </si>
  <si>
    <t>Видеонаблюдение / домофон</t>
  </si>
  <si>
    <t>Диспетчер</t>
  </si>
  <si>
    <t>Консьерж-сервис</t>
  </si>
  <si>
    <t>Комбинированная служба охраны</t>
  </si>
  <si>
    <t>Профессиональная служба охраны</t>
  </si>
  <si>
    <t>ЧОП со специально подготовленными сотрудниками, правом на ношение оружия и оборудованием для досмотра. Обеспечивает круглосуточное патрулирование, контроль доступа и реагирование на инциденты</t>
  </si>
  <si>
    <t>Способ организации сбора мусора жильцами (ТБО)</t>
  </si>
  <si>
    <t>мусоропровод</t>
  </si>
  <si>
    <t>наземная контейнерная площадка</t>
  </si>
  <si>
    <t>заглубленные (подземные) контейнеры</t>
  </si>
  <si>
    <t>мусоросборная камера на 1-ом этаже</t>
  </si>
  <si>
    <t>вакуумная система мусороудаления</t>
  </si>
  <si>
    <t>изолированное охлаждаемое помещение для временного сбора мусора на -1 этаже подземной автостоянки</t>
  </si>
  <si>
    <t>помещение для временного сбора мусора на всех жилых этажах</t>
  </si>
  <si>
    <t>Вакуумная система мусороудаления</t>
  </si>
  <si>
    <t xml:space="preserve">Помещение для временного сбора мусора на всех жилых этажах </t>
  </si>
  <si>
    <t>Изолированное охлаждаемое помещение для временного сбора мусора на −1 этаже подземной автостоянки</t>
  </si>
  <si>
    <t>Заглубленные (подземные) контейнеры</t>
  </si>
  <si>
    <t>Наземная контейнерная площадка</t>
  </si>
  <si>
    <t>Мусоросборная камера на 1-м этаже</t>
  </si>
  <si>
    <t xml:space="preserve">Мусоропровод </t>
  </si>
  <si>
    <t>&gt; 10 мин</t>
  </si>
  <si>
    <t>7 - 10 мин</t>
  </si>
  <si>
    <t>5 - 7 мин</t>
  </si>
  <si>
    <t>&lt; 5 мин</t>
  </si>
  <si>
    <t>Тревожная кнопка в общих зонах</t>
  </si>
  <si>
    <t>базовый охват</t>
  </si>
  <si>
    <t>минимальный охват</t>
  </si>
  <si>
    <t>полный охват</t>
  </si>
  <si>
    <t>полный охват + интеграция с видеонаблюдением</t>
  </si>
  <si>
    <t>Полный охват + интеграция с видеонаблюдением</t>
  </si>
  <si>
    <t>Кнопки в лобби, лифтовых холлах, паркинге, на дворовой территории. При нажатии на пульт выводится видеосигнал</t>
  </si>
  <si>
    <t>Полный охват</t>
  </si>
  <si>
    <t>Кнопки в лобби, лифтовых холлах, паркинге, на дворовой территории.</t>
  </si>
  <si>
    <t>Базовый охват</t>
  </si>
  <si>
    <t>Кнопки в лобби и на дворовой территории. Сигнал на пульт ЧОП</t>
  </si>
  <si>
    <t>Минимальный</t>
  </si>
  <si>
    <t>Кнопка только в лобби или только у консьержа</t>
  </si>
  <si>
    <t>Тип подключения тревожной кнопки</t>
  </si>
  <si>
    <t>диспетчерская УК</t>
  </si>
  <si>
    <t>пульт ЧОП без ГБР</t>
  </si>
  <si>
    <t>Профессиональное реагирование</t>
  </si>
  <si>
    <t>Пульт ЧОП без ГБР</t>
  </si>
  <si>
    <t>Пульт ЧОП с ГБР</t>
  </si>
  <si>
    <t>Сигнал на пульт, но реагирование силами УК или городских служб</t>
  </si>
  <si>
    <t>Диспетчерская УК</t>
  </si>
  <si>
    <t>Только вызов дежурного персонала</t>
  </si>
  <si>
    <t>Охват видеонаблюдения</t>
  </si>
  <si>
    <t>полный охват + аналитика</t>
  </si>
  <si>
    <t>Доступ к видеонаблюдению</t>
  </si>
  <si>
    <t>онлайн для жителей + выгрузка</t>
  </si>
  <si>
    <t xml:space="preserve">онлайн для жителей </t>
  </si>
  <si>
    <t xml:space="preserve">выгрузка по запросу </t>
  </si>
  <si>
    <t>только УК / охрана</t>
  </si>
  <si>
    <t>Интеграция и функции СКУД</t>
  </si>
  <si>
    <t>12.7</t>
  </si>
  <si>
    <t>интеграция с лифтами + видеоаналитика + оповещение</t>
  </si>
  <si>
    <t xml:space="preserve">интеграция с лифтами + видеоаналитика </t>
  </si>
  <si>
    <t xml:space="preserve">интеграция с лифтами </t>
  </si>
  <si>
    <t xml:space="preserve">базовая СКУД </t>
  </si>
  <si>
    <t>Интеграция с лифтами</t>
  </si>
  <si>
    <t>Видеоаналитика</t>
  </si>
  <si>
    <t>Оповещение</t>
  </si>
  <si>
    <t>пульт ЧОП с ГБР</t>
  </si>
  <si>
    <t>24/7 + персональный консьерж</t>
  </si>
  <si>
    <t>24/7</t>
  </si>
  <si>
    <t>12 часов</t>
  </si>
  <si>
    <t>6 - 12 часов</t>
  </si>
  <si>
    <t>гостиничный оператор</t>
  </si>
  <si>
    <t>собственный</t>
  </si>
  <si>
    <t>аутсорсинг</t>
  </si>
  <si>
    <t>начальный</t>
  </si>
  <si>
    <t>Наличие переговорных зон / помещений для жителей</t>
  </si>
  <si>
    <t xml:space="preserve">Переговорные зоны / помещения для взаимодействия жителей </t>
  </si>
  <si>
    <t xml:space="preserve">базовая </t>
  </si>
  <si>
    <t>полная</t>
  </si>
  <si>
    <t>расширенная</t>
  </si>
  <si>
    <t>Базовая интеграция</t>
  </si>
  <si>
    <t>Расширенная интеграция</t>
  </si>
  <si>
    <t>Полная интеграция</t>
  </si>
  <si>
    <t>полный</t>
  </si>
  <si>
    <t>расширенный</t>
  </si>
  <si>
    <t>Раздел 14.1. МОП</t>
  </si>
  <si>
    <t>Блок V. Сервис</t>
  </si>
  <si>
    <t>Города федерального значения</t>
  </si>
  <si>
    <t>Города - миллионики ( &gt; 1 млн. жителей)</t>
  </si>
  <si>
    <t>1.1.5</t>
  </si>
  <si>
    <t>1.2.5</t>
  </si>
  <si>
    <t>Термин</t>
  </si>
  <si>
    <t>Определение</t>
  </si>
  <si>
    <t>Одноуровневая открытая или частично огражденная площадка для размещения транспортных средств. Он не имеет этажей, автомобили стоят на одном уровне, часто без капитальных ограждений, только с разметкой, столбиками, делиниаторами и шлагбаумом</t>
  </si>
  <si>
    <t>Сооружение, в котором места для стоянки расположены на нескольких этажах (уровнях). Это позволяет увеличить вместимость парковки на ограниченной площади за счет вертикального зонирования</t>
  </si>
  <si>
    <t xml:space="preserve">Сооружение для хранения автомобилей, расположенное ниже уровня земли (полностью или частично заглубленное). Относится к категории гаражей-стоянок закрытого типа и является объектом капитального строительства
</t>
  </si>
  <si>
    <t>Клинкерная плитка простой кладки</t>
  </si>
  <si>
    <t>Кирпич</t>
  </si>
  <si>
    <t>Клинкерная плитка сложной кладки</t>
  </si>
  <si>
    <t>Доступ только для жителей, внешний пешеходный транзит отсутствует, есть СКУД или консьерж</t>
  </si>
  <si>
    <t>Транзит ограничен, но полностью не исключен (например, проход через двор к другому объекту)</t>
  </si>
  <si>
    <t>Свободный пешеходный транзит</t>
  </si>
  <si>
    <t>Благостроенная зона</t>
  </si>
  <si>
    <t>Организованная зона</t>
  </si>
  <si>
    <t>Специально выделенное место на территории жилого комплекса (карман, уширение проезда), предназначенное для кратковременной остановки транспорта с целью высадки и посадки пассажиров. Зона обозначена дорожным знаком и/или разметкой. В отличие от организованной Drop-off зоны, дополнительно оснащена элементами благоустройства: навесом, скамейками, улучшенным покрытием, освещением, озеленением. Расположена у входа в здание</t>
  </si>
  <si>
    <t>Специально выделенное место на территории ЖК (карман, уширение проезда) для кратковременной остановки транспорта с целью высадки/посадки пассажиров. Имеет обозначение: дорожный знак и/или разметку. Дополнительные элементы благоустройства (навес, скамейки, улучшенное покрытие) отсутствуют</t>
  </si>
  <si>
    <t>Базовое</t>
  </si>
  <si>
    <t>Функциональное</t>
  </si>
  <si>
    <t>Декоративное</t>
  </si>
  <si>
    <t>Уровень освещения, при котором светильники обеспечивают только минимально необходимую видимость на пешеходных дорожках и проездах. Подсветка отдельных элементов (деревьев, МАФ, фасадов) отсутствует. Применяются типовые светильники на опорах</t>
  </si>
  <si>
    <t>Уровень освещения, при котором помимо пешеходных дорожек освещены ключевые зоны: входные группы, детские площадки, парковки. Возможно использование боллардов и диммирования</t>
  </si>
  <si>
    <t>Уровень освещения, при котором свет выполняет эстетическую функцию: подсвечены деревья, кустарники, МАФ, архитектурные элементы, фасады. Возможны сценарное управление, диммирование</t>
  </si>
  <si>
    <t>Фитнес - студия</t>
  </si>
  <si>
    <t>Фитнес - клуб</t>
  </si>
  <si>
    <t>Фитнес - центр</t>
  </si>
  <si>
    <t>Узкоспециализированный объект (йога, пилатес, кроссфит, танцы). Площадь 150 - 500 кв. м. Одна - две программы</t>
  </si>
  <si>
    <t>Классический набор: тренажерный зал + групповые программы. Площадь от 500 кв. м</t>
  </si>
  <si>
    <t>Мультифункциональный объект (часто, но необязательно с бассейном), SPA, несколькими залами. Площадь от 1 000 кв. м</t>
  </si>
  <si>
    <t>Купель / СПА - бассейн</t>
  </si>
  <si>
    <t>Малый бассейн</t>
  </si>
  <si>
    <t>Бассейн для оздоровительного плавания</t>
  </si>
  <si>
    <t>Спортивный бассейн</t>
  </si>
  <si>
    <r>
      <t xml:space="preserve">Не является плавательным бассейном. Предназначен для релаксации, гидромассажа, контрастных процедур. Плавание как таковое невозможно </t>
    </r>
    <r>
      <rPr>
        <b/>
        <sz val="11"/>
        <color theme="1"/>
        <rFont val="Arial Narrow"/>
        <family val="2"/>
        <charset val="204"/>
      </rPr>
      <t>(купель)</t>
    </r>
  </si>
  <si>
    <r>
      <t xml:space="preserve">Малый бассейн / «лягушатник». Ванна предназначена в основном для обучения детей, игр или купания. Для плавания как тренировки малопригодна </t>
    </r>
    <r>
      <rPr>
        <b/>
        <sz val="11"/>
        <color theme="1"/>
        <rFont val="Arial Narrow"/>
        <family val="2"/>
        <charset val="204"/>
      </rPr>
      <t>(&lt; 15 метров)</t>
    </r>
  </si>
  <si>
    <r>
      <t xml:space="preserve">Бассейн для оздоровительного плавания. Длина достаточна для полноценных занятий, но не соответствует спортивным стандартам </t>
    </r>
    <r>
      <rPr>
        <b/>
        <sz val="11"/>
        <color theme="1"/>
        <rFont val="Arial Narrow"/>
        <family val="2"/>
        <charset val="204"/>
      </rPr>
      <t>(от 15 до 24 метров)</t>
    </r>
  </si>
  <si>
    <r>
      <t xml:space="preserve">Спортивный / полноценный бассейн. Пригоден для тренировок по плаванию, проведения соревнований местного уровня </t>
    </r>
    <r>
      <rPr>
        <b/>
        <sz val="11"/>
        <color theme="1"/>
        <rFont val="Arial Narrow"/>
        <family val="2"/>
        <charset val="204"/>
      </rPr>
      <t>(≥ 25 метров)</t>
    </r>
  </si>
  <si>
    <t>Детский центр / студия</t>
  </si>
  <si>
    <t>Школа / детский сад</t>
  </si>
  <si>
    <t>Образовательный кластер</t>
  </si>
  <si>
    <t>Типовая</t>
  </si>
  <si>
    <t>Центральная</t>
  </si>
  <si>
    <t>Гранд - лобби</t>
  </si>
  <si>
    <t>Зона входной группы</t>
  </si>
  <si>
    <t>Основные функциональные зоны</t>
  </si>
  <si>
    <t>Все функциональные зоны</t>
  </si>
  <si>
    <t>Подгрев площадки перед входом и/или ступеней</t>
  </si>
  <si>
    <t>Подогрев главных пешеходных маршрутов + входных групп</t>
  </si>
  <si>
    <t>Подогрев всех пешеходных маршрутов + входных групп + зон отдыха</t>
  </si>
  <si>
    <t>Частичная доступность</t>
  </si>
  <si>
    <t>Доступность со спец.средствами</t>
  </si>
  <si>
    <t>Планировочная доступность</t>
  </si>
  <si>
    <t>Доступность только основных зон МОП (вход, лифтовой холл). Остальные помещения (колясочные, санузлы, коворкинг, детские зоны) для МГН недоступны</t>
  </si>
  <si>
    <t>Доступность, обеспеченная за счет установки специальных технических средств: подъемников, электрических пандусов, кнопок вызова персонала. Планировочные решения не позволяют преодолеть барьеры без этих устройств</t>
  </si>
  <si>
    <t>Доступность, обеспеченная за счет архитектурно-планировочных решений: вход на уровне земли, отсутствие порогов, нормативные уклоны пандусов, достаточная ширина проходов, наличие лифтов и доступных санузлов. Специальные технические средства не требуются</t>
  </si>
  <si>
    <t>Уровень организации сервисных зон, при котором для обслуживающего персонала предусмотрены только отдельные помещения для хранения уборочного инвентаря и технических нужд (ПУИ, техпомещения). Перемещение персонала по зданию, доставка и уборка осуществляются через общие с жителями зоны: лифты, коридоры, входные группы. Специальные сервисные коридоры и лифты отсутствуют</t>
  </si>
  <si>
    <t>Состояние, при котором есть отдельные помещения для персонала, но перемещение по зданию происходит по общим зонам (лифты, коридоры). Пересечение минимизируется организационными мерами</t>
  </si>
  <si>
    <t>Состояние, при котором маршруты персонала полностью отделены от маршрутов резидентов. Достигается за счет отдельных сервисных лифтов, коридоров и входных групп</t>
  </si>
  <si>
    <t>Совокупность помещений, коридоров и коммуникаций, предназначенных для перемещения и работы обслуживающего персонала (консьержи, уборщицы, техники, садовники) без пересечения с трафиком жителей. Включают отдельные входы, лифты, коридоры, помещения для хранения инвентаря и отдыха персонала</t>
  </si>
  <si>
    <t>Спальня без собственной ванной комнаты и без гардеробной. Санузел и места хранения являются общими для квартиры</t>
  </si>
  <si>
    <t>Промежуточный уровень. Спальня имеет либо собственную ванную комнату, либо гардеробную, но не оба элемента одновременно</t>
  </si>
  <si>
    <t>Спальня, имеющая гардеробную или выделенную гардеробную зону, но без собственной ванной комнаты</t>
  </si>
  <si>
    <t>Нежилые зоны внутри квартиры (кладовая, гардеробная, ниша), предназначенные для хранения вещей, не относящихся к конкретной спальне. Являются показателем планировочного комфорта: чем больше выделено мест хранения, тем удобнее эксплуатация квартиры</t>
  </si>
  <si>
    <t>Показатель, характеризующий способность окна сохранять тепло в помещении. Определяется по приведенному сопротивлению теплопередаче (R₀, м²·°С/Вт): чем выше значение, тем лучше окно удерживает тепло и тем ниже теплопотери. Согласно СП 538.1325800.2024 выделяют три уровня: нормальный (соответствие СП 50.13330.2012), повышенный (+25% к нормативу) и высокий (+50%, но не более 1,0 м²·°С/Вт)</t>
  </si>
  <si>
    <t>Лифт для перевозки людей, без специальных функций для грузов</t>
  </si>
  <si>
    <t>Лифт, предназначенный для перевозки людей и грузов, с увеличенной грузоподъемностью и габаритами кабины</t>
  </si>
  <si>
    <t>Лифт для перемещения обслуживающего персонала, доставки товаров, разгрузки, уборки. Часто имеет отдельный режим работы и не используется жильцами</t>
  </si>
  <si>
    <t>Лифт с максимальной грузоподъемностью, предназначенный для тяжелых и крупногабаритных грузов</t>
  </si>
  <si>
    <t>Режим, при котором обычный пассажирский лифт временно переводится в сервисный по необходимости</t>
  </si>
  <si>
    <t>Режим работы лифта, при котором он постоянно выполняет функции сервисного, но доступ к нему осуществляется из общего ЛЛУ</t>
  </si>
  <si>
    <t>Сервисный лифт, имеющий отдельную зону доступа (холл, вход, шахту), полностью изолированную от маршрутов резидентов. Обеспечивает минимизацию пересечения трафика персонала и жителей</t>
  </si>
  <si>
    <t>Расстояние по вертикали от уровня пола этажной площадки до верхней кромки дверного проема (в свету) для дверей шахты и кабины</t>
  </si>
  <si>
    <t>Электронное устройство, отображающее текущее положение лифтовой кабины (этаж и направление движения). Устанавливается на этажных площадках или в холлах</t>
  </si>
  <si>
    <t>Обобщающее понятие для систем, которые оптимизируют работу лифтов. Включает два уровня: базовый (групповой) и адаптивный (с прогнозированием)</t>
  </si>
  <si>
    <t>Система, объединяющая вызовы от нескольких лифтов и распределяющая их по простым алгоритмам (например, ближайший лифт) без адаптации, обучения и прогнозирования пассажиропотоков</t>
  </si>
  <si>
    <t>Система, которая автоматически анализирует текущий пассажиропоток, прогнозирует спрос и распределяет вызовы между лифтами для минимизации времени ожидания и энергопотребления. Является более высоким уровнем по сравнению с базовой групповой системой</t>
  </si>
  <si>
    <t>Решение, при котором система управления группой лифтов обменивается данными с системой контроля доступа (СКУД) здания. При идентификации жителя в СКУД (по карте, смартфону или биометрии) лифт автоматически получает информацию о разрешенных этажах и вызывает кабину на нужный уровень, исключая необходимость нажатия кнопки вызова. Обеспечивает бесконтактность, персонализацию и повышенную безопасность, предотвращая доступ посторонних на жилые этажи</t>
  </si>
  <si>
    <t>Схема с вертикальными стояками, проходящими через этажи, и горизонтальными подводками к приборам внутри помещения</t>
  </si>
  <si>
    <t>Схема, при которой отопительные приборы подключены последовательно к одному стояку или магистрали через тройники. Температура приборов зависит от их удаленности от источника: первые в цепочке получают более горячий теплоноситель, последние — остывший. Регулировка температуры в отдельных помещениях ограничена</t>
  </si>
  <si>
    <t>Схема отопления, при которой каждый отопительный прибор подключен к распределительному коллектору отдельной трубой (лучом). Обеспечивает равномерный прогрев всех приборов, возможность индивидуальной регулировки температуры в каждом помещении, скрытую прокладку труб в стяжке или стенах</t>
  </si>
  <si>
    <t>Только стандартная фильтрация</t>
  </si>
  <si>
    <t>Наличие дополнительной фильтрации (класс не ниже F7)</t>
  </si>
  <si>
    <t>Очистка от пыли, аллергенов, газов и запахов</t>
  </si>
  <si>
    <t>Системы кондиционирования, при которых каждый собственник самостоятельно приобретает и устанавливает внешние и внутренние блоки. Внешние блоки могут размещаться на балконах, фасадах, технических лоджиях</t>
  </si>
  <si>
    <t>Удаленный контроль и настройка параметров систем</t>
  </si>
  <si>
    <t>Базовая диспетчеризация (сбор данных, аварийные сигналы)</t>
  </si>
  <si>
    <t>Система усиления сигнала сотовой связи внутри здания, обеспечивающая устойчивую связь в зонах, где сигнал от внешних вышек ослаблен. Включает антенны, усилители и распределительную сеть</t>
  </si>
  <si>
    <t>Паркинг — критичен для вызова помощи и работы диспетчерских систем</t>
  </si>
  <si>
    <t>Лифтовая шахта — необходима для связи при застревании в лифте</t>
  </si>
  <si>
    <t>Лифтовый холл — зона ожидания, важна для комфорта</t>
  </si>
  <si>
    <t>Межквартирный коридор — обеспечивает связь при перемещении по этажу</t>
  </si>
  <si>
    <t>Входная группа — зона встречи гостей, вызова такси, работы консьержа</t>
  </si>
  <si>
    <t>Только технические средства контроля доступа и фиксации происходящего, без физической службы охраны</t>
  </si>
  <si>
    <t>Дежурный в комнате диспетчера, контролирующий вход и вызывающий помощь при необходимости. Не является профессиональной охраной</t>
  </si>
  <si>
    <t>Круглосуточное дежурство консьержей на входе. Визуальный контроль, прием посылок, вызов экстренных служб. Не является профессиональной охраной</t>
  </si>
  <si>
    <t>Сочетание профессиональной охраны на КПП с развитой технической системой безопасности (видеонаблюдение, СКУД). Без права ношения оружия</t>
  </si>
  <si>
    <t>Составная часть комплекса инженерного оборудования здания, предназначенная для приема, вертикального транспортирования и временного хранения твердых бытовых отходов (ТБО)</t>
  </si>
  <si>
    <t>Встроенное или пристроенное помещение на первом этаже жилого здания, предназначенное для временного накопления ТКО. Имеет самостоятельный выход с улицы, изолированный от входа в подъезд. Оборудуется вентиляцией, водопроводом, канализацией и запирающим устройством</t>
  </si>
  <si>
    <t>Традиционная площадка на территории двора с наземными евроконтейнерами для сбора ТКО. Может быть оборудована для раздельного сбора (цветные баки для разных фракций)</t>
  </si>
  <si>
    <t>Система сбора ТКО, при которой контейнеры размещены под землей в герметичной бетонной конструкции. На поверхности остаются только приемные люки. Опорожнение — спецтехникой: контейнер поднимают, опустошают и возвращают на место. Преимущества: экономят пространство, не создают визуального шума, требуют меньшей санитарной зоны, минимизируют запахи и риск появления грызунов</t>
  </si>
  <si>
    <t>Специально выделенное помещение в подземном паркинге, оборудованное системой охлаждения и вентиляции для предотвращения распространения запахов и размножения бактерий. Жители спускаются в паркинг и выбрасывают мусор</t>
  </si>
  <si>
    <t>Выделенное помещение на каждом жилом этаже для временного накопления ТКО. Жители выносят отходы туда, а служба УК регулярно забирает их и транспортирует на сервисном лифте в центральную мусоросборную камеру. Обеспечивает высокий санитарный комфорт, исключает необходимость спуска во двор</t>
  </si>
  <si>
    <t>Система, при которой отходы с помощью потока воздуха (скорость до 70 км/ч) транспортируются по подземному трубопроводу на центральную станцию сбора. Полностью замкнутый цикл, исключающий контакт человека с отходами, запахи и доступ грызунов. Позволяет организовать раздельный сбор фракций</t>
  </si>
  <si>
    <t>Стационарное устройство экстренного вызова помощи. При нажатии передает сигнал тревоги на пульт охраны или диспетчерскую для вызова группы быстрого реагирования</t>
  </si>
  <si>
    <t>Минимальный охват</t>
  </si>
  <si>
    <t>Полный охват + аналитика</t>
  </si>
  <si>
    <t>Видеонаблюдение установлено только в одной из зон: входные группы, или лобби, или лифтовый холл, или паркинг. Обеспечивает фрагментарный контроль</t>
  </si>
  <si>
    <t>Видеонаблюдение охватывает входные группы, лобби, лифтовый холл (первый этаж и/или все жилые этажи), паркинг. Дворовая территория и часть коридоров могут быть не охвачены</t>
  </si>
  <si>
    <t>Видеонаблюдение охватывает входные группы, лобби, лифтовые холлы (все этажи), паркинг, дворовую территорию. Аналитика отсутствует или представлена базовой записью</t>
  </si>
  <si>
    <t>Видеонаблюдение охватывает все ключевые зоны (входные группы, лобби, лифтовые холлы на всех этажах, паркинг, дворовая территория) и оснащено функциями аналитики: распознавание лиц и номеров, детекция движения, интеграция с СКУД и тревожными кнопками</t>
  </si>
  <si>
    <t>Только УК / охрана</t>
  </si>
  <si>
    <t xml:space="preserve">Выгрузка по запросу </t>
  </si>
  <si>
    <t xml:space="preserve">Онлайн для жителей </t>
  </si>
  <si>
    <t>Онлайн для жителей + выгрузка</t>
  </si>
  <si>
    <t>Видеонаблюдение доступно исключительно сотрудникам управляющей компании или охраны. Жители не имеют доступа к просмотру и выгрузке. Минимальный уровень прозрачности</t>
  </si>
  <si>
    <t>Жители не имеют прямого доступа к онлайн-просмотру, но могут запросить фрагмент записи у управляющей компании или охраны. Доступ предоставляется после обработки запроса</t>
  </si>
  <si>
    <t>Жители могут просматривать видео в режиме реального времени, но выгрузка фрагментов недоступна или ограничена</t>
  </si>
  <si>
    <t>Жители имеют доступ к видеонаблюдению в режиме реального времени через мобильное приложение или веб-портал, а также могут запросить и получить фрагмент записи (например, для фиксации инцидента). Максимальный уровень прозрачности и доверия к системе безопасности</t>
  </si>
  <si>
    <t xml:space="preserve">Базовая СКУД </t>
  </si>
  <si>
    <t>Система контроля доступа, которая открывает двери по идентификатору (карта, код, брелок), но не интегрирована с другими системами здания. Выполняет только функцию управления доступом</t>
  </si>
  <si>
    <t>При идентификации жителя в СКУД лифт автоматически вызывается на нужный этаж. Житель не нажимает кнопку вызова — система сама определяет, куда его доставить. Повышает удобство и безопасность: посторонний не сможет воспользоваться лифтом</t>
  </si>
  <si>
    <t>При попытке несанкционированного доступа или отклонении от разрешенного маршрута система автоматически выводит видеосигнал с ближайшей камеры на пульт охраны. Позволяет оперативно оценить ситуацию и принять меры</t>
  </si>
  <si>
    <t>Автоматическое уведомление охраны и жителя о попытке доступа, отклонении или инциденте. Может осуществляться через мобильное приложение, SMS или пульт охраны. Обеспечивает максимальный уровень контроля и реагирования</t>
  </si>
  <si>
    <t>Выделенные пространства в составе МОП или офиса клиентского сервиса УК, предназначенные для личного взаимодействия жителей между собой, а также с представителями управляющей компании. Могут быть представлены как оборудованная зона в холле (стол, стулья, перегородка) или как отдельное помещение с дверью, столом и зоной ожидания. Обеспечивают комфортное и конфиденциальное общение, проведение собраний собственников, прием жителей сотрудниками УК</t>
  </si>
  <si>
    <t>Система, объединяющая управление инженерными подсистемами квартиры (освещение, климат, безопасность, мультимедиа) через единый интерфейс (мобильное приложение, панель управления, голосовые ассистенты). Обеспечивает автоматизацию, сценарии, удаленное управление и повышение комфорта проживания</t>
  </si>
  <si>
    <t>Управление 1–2 системами (например, освещением и климатом) через приложение</t>
  </si>
  <si>
    <t>Управление 3–4 системами, включая безопасность и мультимедиа, с возможностью создания сценариев</t>
  </si>
  <si>
    <t>Управление всеми системами, включая инженерные подсистемы здания (вентиляция, отопление, водоснабжение), голосовое управление, геолокацию, автоматизацию по датчикам</t>
  </si>
  <si>
    <t>Организованная система приема, хранения и передачи жителям посылок, продуктов, еды и других грузов. Включает зону приема (ресепшн, постаматы, выделенное помещение), условия хранения (стеллажи, холодильник), уведомление жителей и, для высоких классов, доставку до двери квартиры силами персонала УК</t>
  </si>
  <si>
    <t>Начальный</t>
  </si>
  <si>
    <t>Расширенный</t>
  </si>
  <si>
    <t>Полный</t>
  </si>
  <si>
    <t>Прием посылок на ресепшн или у консьержа без выделенной зоны хранения и постаматов. Уведомление жителей осуществляется по телефону или при личном контакте. Доставка до двери отсутствует. Минимальный уровень организации</t>
  </si>
  <si>
    <t xml:space="preserve"> Система приема и хранения посылок с выделенной зоной (постаматы или стеллажи) и уведомлением жителей через приложение или SMS. Доставка до двери квартиры не предусмотрена — житель забирает посылку самостоятельно. Обеспечивает базовый уровень удобства</t>
  </si>
  <si>
    <t>Организованная система приема, хранения и передачи жителям посылок, продуктов, еды и других грузов, включающая выделенную зону приема (ресепшн, постаматы, отдельное помещение), условия хранения (стеллажи, холодильник для еды), уведомление жителей через приложение или SMS и доставку до двери квартиры силами персонала УК. Обеспечивает максимальный уровень комфорта и удобства</t>
  </si>
  <si>
    <t>Только ручное бронирование на ресепшн или у консьержа. Без онлайн-системы, автоматизации и регламента</t>
  </si>
  <si>
    <t>Система, включающая бронирование через приложение или на ресепшн, доступ по карте, базовое обслуживание. Без онлайн-аренды и биометрии</t>
  </si>
  <si>
    <t>Система, включающая онлайн-бронирование через приложение, платную или бесплатную аренду, доступ по биометрии или карте, регулярный клининг и техническое обслуживание, утвержденный регламент пользования. Обеспечивает максимальный уровень комфорта и порядка</t>
  </si>
  <si>
    <t>Описание</t>
  </si>
  <si>
    <t>№ 
в анкете</t>
  </si>
  <si>
    <t>Нормальный</t>
  </si>
  <si>
    <t>Повышенный</t>
  </si>
  <si>
    <t>Коэффициент обеспеченности парковочными местами на квартиру (учитываются только реализуемые машиноместа всех типов паркинга в пределах рассматриваемого объекта / этапа / очереди)</t>
  </si>
  <si>
    <t>Коэффициент обеспеченности машиноместами с электрозарядкой (выделенная зона согласно требованиям МЧС; в расчет включаются только продаваемые машиноместа)</t>
  </si>
  <si>
    <t>Общественные зарядные станции для электромобилей</t>
  </si>
  <si>
    <t>велобоксы</t>
  </si>
  <si>
    <t>навес</t>
  </si>
  <si>
    <t>Наличие общественного пространства на кровле здания (озеленение, зоны отдыха, видовые площадки)</t>
  </si>
  <si>
    <t>Выделенная зона разгрузки в подземном паркинге (обозначена разметкой и не используется для хранения автомобилей)</t>
  </si>
  <si>
    <t>Количество квартир на типовом этаже (максимальное значение)</t>
  </si>
  <si>
    <t>Кровля без озеленения и декорирования. Инженерные коммуникации открыты, поверхность не благоустроена</t>
  </si>
  <si>
    <t>Размещение на кровле инженерного оборудования (вентиляционные шахты, кондиционеры, воздуховоды) с использованием декоративных экранов, навесов или ограждений, скрывающих их от визуального восприятия с высоты</t>
  </si>
  <si>
    <t>Тип озеленения кровли, при котором на эксплуатируемой поверхности создается полноценный сад или парк. Предусматривает доступ людей, дорожки, зоны отдыха и регулярный уход</t>
  </si>
  <si>
    <t>Тип озеленения кровли, которая не требует регулярного полива и ухода (1–2 раза в год). Доступ людей отсутствует</t>
  </si>
  <si>
    <t>Отсутствует</t>
  </si>
  <si>
    <t>Декорирование коммуникаций</t>
  </si>
  <si>
    <t>Экстенсивное озеленение</t>
  </si>
  <si>
    <t>Интенсивное озеленение</t>
  </si>
  <si>
    <t>Время пути до ключевых точек притяжения города (деловой центр, образовательные кластеры) в час-пик</t>
  </si>
  <si>
    <t>Расчетное время в минутах, необходимое для перемещения от объекта новостройки до ближайшей/основной точки притяжения города в условиях пиковой транспортной нагрузки; под точкой притяжения понимается локация, генерирующая регулярные маятниковые миграции населения (административный центр, место приложения труда, учебы, реже — обслуживания), при этом для классификатора релевантны два типа — деловой центр и образовательный кластер, а время пути может рассчитываться как для личного автомобиля, так и для общественного транспорта, а также для пешеходной доступности; тип точки притяжения (деловой центр или образовательный кластер) определяется застройщиком самостоятельно исходя из того, что релевантно для города, в котором располагается новостройка</t>
  </si>
  <si>
    <t>Доля машиномест в общем объеме проекта, размещенных по последовательной (тандемной) схеме, при которой доступ к одному машиноместу возможен только при условии предварительного освобождения смежного машиноместа, расположенного перед ним; такие машиноместа, как правило, реализуются одному собственнику. Показатель выражается в процентах</t>
  </si>
  <si>
    <t>Наличие лифтового оборудования, обеспечивающего доступ из подземной части объекта на жилые этажи здания</t>
  </si>
  <si>
    <t>Ширина проема въездных ворот (въездной группы) в подземный или наземный паркинг, выраженная в метрах и определяющая пропускную способность въезда и удобство маневрирования транспортных средств при заезде/выезде</t>
  </si>
  <si>
    <t>Конструктивное решение рампы (въездной/выездной), обеспечивающее возможность проезда транспортных средств с низким дорожным просветом без контакта элементов кузова/подвески с покрытием: продольный уклон рампы в допустимых пределах, плавность сопряжений (переходных участков) на въезде и выезде, отсутствие порогов и перепадов высот, достаточная геометрия рампы</t>
  </si>
  <si>
    <t>Специально обозначенная разметкой зона в подземном паркинге, предназначенная для разгрузки/погрузки (подъезда служебного транспорта, перемещения грузов) и не используемая для хранения автомобилей</t>
  </si>
  <si>
    <t>Наличие металлического роллетного шкафа, расположенного непосредственно за машиноместом и предназначенного для хранения личных вещей собственника; указывается как дополнительная опция машиноместа</t>
  </si>
  <si>
    <t>Формат парковочного сервиса, при котором водитель передает автомобиль сотруднику парковки (или автоматизированной системе) на выделенной зоне приема, а дальнейшее размещение транспортного средства на машиноместо и его подача по запросу осуществляются без участия владельца</t>
  </si>
  <si>
    <t>Удельный показатель, рассчитываемый как отношение общего количества велопарковочных мест, предусмотренных проектом (как в здании, так и на земельном участке многоквартирного дома), к общему числу квартир в объекте</t>
  </si>
  <si>
    <t>ы</t>
  </si>
  <si>
    <t>Наличие велопарковочных мест, размещенных в закрытых или защищенных от атмосферных осадков и внешних воздействий конструкциях (крытые навесы, помещения в здании, отдельно стоящие велогаражи, боксы), обеспечивающих сохранность велосипедов и защиту от погодных условий</t>
  </si>
  <si>
    <t>1 600 - 1 800</t>
  </si>
  <si>
    <t>Доля озеленения от общей площади дворовой территории в границах ЗУ МКД (включая проезды и площадки)</t>
  </si>
  <si>
    <r>
      <t xml:space="preserve">Наличие выделенной озелененной зоны (двор-парк / сквер) в границах ЗУ МКД площадью </t>
    </r>
    <r>
      <rPr>
        <b/>
        <sz val="11"/>
        <color theme="1"/>
        <rFont val="Arial Narrow"/>
        <family val="2"/>
      </rPr>
      <t>не менее</t>
    </r>
    <r>
      <rPr>
        <sz val="11"/>
        <color theme="1"/>
        <rFont val="Arial Narrow"/>
        <family val="2"/>
        <charset val="204"/>
      </rPr>
      <t>: для КРТ — 0,5 га; для квартальной застройки — 0,3 га; для точечной застройки — не применимо</t>
    </r>
  </si>
  <si>
    <t>Пространственный признак, фиксирующий наличие в границах земельного участка многоквартирного дома самостоятельного объекта благоустройства — специально выделенной, функционально обособленной озелененной зоны рекреационного назначения (двор-парк, сквер) площадью не ниже порога, установленного для соответствующего типа застройки</t>
  </si>
  <si>
    <t>Наличие системы отвода дренажа (конденсата) от блоков кондиционирования</t>
  </si>
  <si>
    <t>Наличие в границах проекта специально выделенной, функционально обособленной площадки, предназначенной для проведения массовых мероприятий (праздников, ярмарок, концертов, кинопоказов, встреч жителей). Обязательное условие соответствия: площадка должна быть обеспечена электрической инфраструктурой — точками подключения (уличные розетки, распределительные шкафы электропитания), допускающими подключение гирлянд, осветительного и мультимедийного оборудования (например, для летнего кинотеатра), а также иного оборудования для проведения мероприятий</t>
  </si>
  <si>
    <t>Раздел 5. Коммерческая инфраструктура (оценка на этапе проектирования — наличие ТХ, соответствующих требованиям операторов)</t>
  </si>
  <si>
    <t>кирпич</t>
  </si>
  <si>
    <t>Материал облицовки фасада (для класса Доступный и Комфорт - не менее 25%, для остальных - не менее 50%)</t>
  </si>
  <si>
    <t>Наличие на фасаде здания архитектурных деталей, выполняющих художественно-образную функцию и не входящих в число несущих конструкций. К таким элементам относятся, в частности: карнизы, пилястры, русты, сандрики, обрамления проемов, барельефы, фризы, молдинги, пояса . Признак фиксирует присутствие на фасаде специально выполненных декоративных элементов, формирующих его художественную выразительность</t>
  </si>
  <si>
    <t>Степень объемно-пространственной расчлененности фасадной плоскости, достигаемая за счет выступающих и заглубленных элементов, а также членений, формирующих светотеневую и силуэтную выразительность фасада. Пластика может создаваться посредством микромассинга — выступов и заглублений фасада, эркеров, балконов, ризалитов, срезок, консолей, террас, сетбэков и иных приемов, усложняющих плоскость стены . Признак фиксирует наличие у фасада объемной пластики, а не его плоскостного, монотонного решения</t>
  </si>
  <si>
    <t>Высотная неоднородность застройки (корпусов)</t>
  </si>
  <si>
    <t>Характеристика проекта, фиксирующая наличие в составе жилого комплекса отдельных зданий (корпусов, строений) с различной этажностью или архитектурной высотой. Параметр оценивает силуэтную расчлененность застройки на уровне ансамбля, а не отдельного строения</t>
  </si>
  <si>
    <t>Разница в высоте (этажности) между отдельными секциями в пределах одного здания (корпуса), при которой секции имеют неодинаковое количество этажей. Признак фиксирует наличие ступенчатого, переменного профиля здания за счет разных высот его секций</t>
  </si>
  <si>
    <t>Площадь остекления (% от общей площади фасадов) / Коэффициент остекленности фасада</t>
  </si>
  <si>
    <t>отношение суммарной площади светопрозрачных конструкций (окон, витражей, балконного и лоджиевого остекления, витражных и панорамных элементов) к общей площади фасадов здания, выраженное в процентах. Показатель характеризует степень насыщения фасада остеклением и его светопрозрачность</t>
  </si>
  <si>
    <r>
      <t xml:space="preserve">Показатель, фиксирующий наличие в проекте светопрозрачных конструкций, выполненных от уровня пола (панорамное остекление), и степень их распространения в объеме объекта. При этом, под </t>
    </r>
    <r>
      <rPr>
        <b/>
        <sz val="11"/>
        <color theme="1"/>
        <rFont val="Arial Narrow"/>
        <family val="2"/>
      </rPr>
      <t>панорамным остеклением</t>
    </r>
    <r>
      <rPr>
        <sz val="11"/>
        <color theme="1"/>
        <rFont val="Arial Narrow"/>
        <family val="2"/>
        <charset val="204"/>
      </rPr>
      <t xml:space="preserve"> понимается остекление, нижняя граница которого совпадает с уровнем пола (остекление от пола), обеспечивающее увеличенную площадь светопрозрачного заполнения фасада и визуальную связь с внешней средой. «Полное» и «частичное» разграничиваются по доле жилых помещений, в которых применено такое решение</t>
    </r>
  </si>
  <si>
    <t>Панорамное остекление от пола в проекте не предусмотрено</t>
  </si>
  <si>
    <t>Панорамное остекление от пола присутствует фрагментарно — в отдельных квартирах, комнатах или секциях</t>
  </si>
  <si>
    <t>Панорамное остекление от пола выполнено в основной части жилых помещений/квартир проекта</t>
  </si>
  <si>
    <t>Признак, фиксирующий, что в проекте предусмотрены отдельные этажи (этаж или несколько этажей), на которых панорамное остекление выполнено по всей протяженности внешней стены здания. Показатель характеризует наличие этажей с полностью остекленным фасадом, а не фрагментарное остекление отдельных помещений</t>
  </si>
  <si>
    <t>Доля квартир с окнами во вспомогательных помещениях (ванная, санузел, гардеробная и т.п.)</t>
  </si>
  <si>
    <t>Признак, фиксирующий наличие в проекте квартир, из окон которых открывается прямой вид (непосредственная видимость без перекрытия другими зданиями и сооружениями) на особо значимые объекты городской среды или природные доминанты (например, Кремль, исторический центр, море, крупные водные объекты, знаковые архитектурные и ландшафтные доминанты). Показатель характеризует наличие видовых квартир и ценность видового ресурса проекта</t>
  </si>
  <si>
    <t>Наличие видовых квартир с прямым видом на особо значимые объекты (градостроительные и природные доминанты)</t>
  </si>
  <si>
    <r>
      <t xml:space="preserve">Ппризнак, фиксирующий наличие в проекте квартир, из окон которых открывается вид на визуально неблагоприятные объекты городской среды: промышленные зоны и предприятия, пустыри, свалки, объекты инженерной и транспортной инфраструктуры (ЛЭП, крупные магистрали, железнодорожные пути, очистные сооружения), ветхую или аварийную застройку, глухие торцы зданий, а также иные объекты, формирующие негативный визуальный фон. Учитываются только </t>
    </r>
    <r>
      <rPr>
        <b/>
        <sz val="11"/>
        <color theme="1"/>
        <rFont val="Arial Narrow"/>
        <family val="2"/>
      </rPr>
      <t>постоянно присутствующие объекты</t>
    </r>
    <r>
      <rPr>
        <sz val="11"/>
        <color theme="1"/>
        <rFont val="Arial Narrow"/>
        <family val="2"/>
        <charset val="204"/>
      </rPr>
      <t xml:space="preserve"> — те, что носят устойчивый, долговременный характер; объекты временного характера (строящиеся здания, временные сооружения, стройплощадки) в оценке не учитываются, поскольку их влияние на вид ограничено сроком строительства</t>
    </r>
  </si>
  <si>
    <r>
      <t xml:space="preserve">Отношение количества этажей, с которых обеспечивается гарантированно незаслоненный панорамный вид (отсутствуют перекрытия обзора другими зданиями, сооружениями или элементами рельефа), к общей этажности здания (корпуса), выраженное в процентах. Показатель характеризует, какая часть этажей объекта обладает устойчивым панорамным обзором без риска заслонения
</t>
    </r>
    <r>
      <rPr>
        <b/>
        <sz val="11"/>
        <color theme="1"/>
        <rFont val="Arial Narrow"/>
        <family val="2"/>
      </rPr>
      <t>Правило расчета:</t>
    </r>
    <r>
      <rPr>
        <sz val="11"/>
        <color theme="1"/>
        <rFont val="Arial Narrow"/>
        <family val="2"/>
        <charset val="204"/>
      </rPr>
      <t xml:space="preserve">
</t>
    </r>
    <r>
      <rPr>
        <b/>
        <sz val="11"/>
        <color theme="1"/>
        <rFont val="Arial Narrow"/>
        <family val="2"/>
      </rPr>
      <t xml:space="preserve">База расчета </t>
    </r>
    <r>
      <rPr>
        <sz val="11"/>
        <color theme="1"/>
        <rFont val="Arial Narrow"/>
        <family val="2"/>
        <charset val="204"/>
      </rPr>
      <t xml:space="preserve">— общая этажность здания (корпуса). Доля рассчитывается как отношение количества этажей с гарантированно незаслоненным панорамным видом к общей этажности.
</t>
    </r>
    <r>
      <rPr>
        <b/>
        <sz val="11"/>
        <color theme="1"/>
        <rFont val="Arial Narrow"/>
        <family val="2"/>
      </rPr>
      <t xml:space="preserve">Квартальная застройка урбан-блоками </t>
    </r>
    <r>
      <rPr>
        <sz val="11"/>
        <color theme="1"/>
        <rFont val="Arial Narrow"/>
        <family val="2"/>
        <charset val="204"/>
      </rPr>
      <t xml:space="preserve">— расчет ведется по каждому жилому корпусу (зданию) в составе урбан-блока отдельно, с последующим агрегированием по блоку средневзвешенно по этажности.
</t>
    </r>
    <r>
      <rPr>
        <b/>
        <sz val="11"/>
        <color theme="1"/>
        <rFont val="Arial Narrow"/>
        <family val="2"/>
      </rPr>
      <t>Критерий «гарантированно незаслоненный»</t>
    </r>
    <r>
      <rPr>
        <sz val="11"/>
        <color theme="1"/>
        <rFont val="Arial Narrow"/>
        <family val="2"/>
        <charset val="204"/>
      </rPr>
      <t xml:space="preserve"> — отсутствие перекрытия вида существующими капитальными объектами, а также объектами, предусмотренными утвержденной градостроительной документацией (планируемая застройка). Временные объекты (стройплощадки, временные сооружения) не учитываются. Этажи, ориентированные во внутренний приватный двор урбан-блока и заслоненные соседними корпусами, не относятся к гарантированно незаслоненным, если критерий панорамности не выполняется.
</t>
    </r>
    <r>
      <rPr>
        <b/>
        <sz val="11"/>
        <color theme="1"/>
        <rFont val="Arial Narrow"/>
        <family val="2"/>
      </rPr>
      <t>Критерий «панорамный вид»</t>
    </r>
    <r>
      <rPr>
        <sz val="11"/>
        <color theme="1"/>
        <rFont val="Arial Narrow"/>
        <family val="2"/>
        <charset val="204"/>
      </rPr>
      <t xml:space="preserve"> — сектор обзора ≥ 180° при отсутствии перекрытий в этом секторе</t>
    </r>
  </si>
  <si>
    <r>
      <t xml:space="preserve">Входная группа, обслуживающая одну секцию (подъезд) и обеспечивающая непосредственный доступ в жилую часть данной секции через лифты и лестницы. Выполняет функцию первичного транзита «улица → квартира» без выраженной общественной функции. Может включать тамбур, пост консьержа, зону ожидания.
</t>
    </r>
    <r>
      <rPr>
        <b/>
        <sz val="11"/>
        <color theme="1"/>
        <rFont val="Arial Narrow"/>
        <family val="2"/>
      </rPr>
      <t>Организация доступа:</t>
    </r>
    <r>
      <rPr>
        <sz val="11"/>
        <color theme="1"/>
        <rFont val="Arial Narrow"/>
        <family val="2"/>
        <charset val="204"/>
      </rPr>
      <t xml:space="preserve"> прямое попадание в жилую вертикаль одной секции</t>
    </r>
  </si>
  <si>
    <r>
      <t xml:space="preserve">Входная группа, обслуживающая несколько секций или корпусов и выполняющая функцию распределительного узла: из неё организуется доступ в жилые секции/корпуса, а также могут размещаться общие для комплекса функции (ресепшн, зона ожидания, помещения общественного назначения). Такая группа служит местом встреч и ожидания для резидентов 
</t>
    </r>
    <r>
      <rPr>
        <b/>
        <sz val="11"/>
        <color theme="1"/>
        <rFont val="Arial Narrow"/>
        <family val="2"/>
      </rPr>
      <t>Организация доступа:</t>
    </r>
    <r>
      <rPr>
        <sz val="11"/>
        <color theme="1"/>
        <rFont val="Arial Narrow"/>
        <family val="2"/>
        <charset val="204"/>
      </rPr>
      <t xml:space="preserve"> транзитный узел, из которого житель направляется в свою секцию/корпус; прямая вертикальная связь с квартирами может присутствовать (если секции примыкают к лобби), но не является определяющим признаком</t>
    </r>
  </si>
  <si>
    <r>
      <t xml:space="preserve">Центральная входная группа, выполняющая функцию многофункционального общественного пространства-«гостиной» для резидентов всего комплекса, а не только транзитного узла. Проектируется как «визитная карточка» проекта и место социального взаимодействия; может включать коворкинг, переговорные, библиотеку, детскую комнату, лаунж-зоны, мини-кухни и другие сценарии досуга
</t>
    </r>
    <r>
      <rPr>
        <b/>
        <sz val="11"/>
        <color theme="1"/>
        <rFont val="Arial Narrow"/>
        <family val="2"/>
      </rPr>
      <t xml:space="preserve">Организация доступа: </t>
    </r>
    <r>
      <rPr>
        <sz val="11"/>
        <color theme="1"/>
        <rFont val="Arial Narrow"/>
        <family val="2"/>
        <charset val="204"/>
      </rPr>
      <t>не имеет прямой вертикальной связи с жилыми этажами — из него нет непосредственного доступа в квартиры через лифты/лестницы жилой части. Житель проходит через гранд-лобби как через общественную зону, а в жилую часть попадает через отдельные входные группы/лифтовые холлы корпусов</t>
    </r>
  </si>
  <si>
    <t>Наличие в проекте специально выделенного, функционально обособленного места размещения почтовых ящиков (шкафов для приема корреспонденции), расположенного вне основных путей движения людей и транспорта (вне транзитных коридоров, проходов, проездов, зон эвакуации), что обеспечивает удобный и безопасный доступ к почтовым ящикам без создания помех для перемещения жителей и гостей комплекса. Зона может быть организована как открытая зона размещения почтовых ящиков (в лобби, холле, коридоре) либо оформлена в виде отдельного помещения — mail room (специально выделенного помещения для приема и хранения корреспонденции)</t>
  </si>
  <si>
    <t>Наличие в МОП гостевого санузла / пеленальной комнаты для жильцов</t>
  </si>
  <si>
    <r>
      <t xml:space="preserve">Наличие в местах общего пользования (МОП) гостевого санузла и/или пеленальной комнаты, доступных жильцам комплекса
</t>
    </r>
    <r>
      <rPr>
        <b/>
        <sz val="11"/>
        <color theme="1"/>
        <rFont val="Arial Narrow"/>
        <family val="2"/>
      </rPr>
      <t>Правило размещения (приоритет по типу входной группы):</t>
    </r>
    <r>
      <rPr>
        <sz val="11"/>
        <color theme="1"/>
        <rFont val="Arial Narrow"/>
        <family val="2"/>
        <charset val="204"/>
      </rPr>
      <t xml:space="preserve">
</t>
    </r>
    <r>
      <rPr>
        <b/>
        <sz val="11"/>
        <color theme="1"/>
        <rFont val="Arial Narrow"/>
        <family val="2"/>
      </rPr>
      <t xml:space="preserve">При наличии только типовых входных групп </t>
    </r>
    <r>
      <rPr>
        <sz val="11"/>
        <color theme="1"/>
        <rFont val="Arial Narrow"/>
        <family val="2"/>
        <charset val="204"/>
      </rPr>
      <t xml:space="preserve">— гостевой санузел/пеленальная комната размещается в типовой входной группе (обязательно).
</t>
    </r>
    <r>
      <rPr>
        <b/>
        <sz val="11"/>
        <color theme="1"/>
        <rFont val="Arial Narrow"/>
        <family val="2"/>
      </rPr>
      <t xml:space="preserve">При наличии центральной входной группы </t>
    </r>
    <r>
      <rPr>
        <sz val="11"/>
        <color theme="1"/>
        <rFont val="Arial Narrow"/>
        <family val="2"/>
        <charset val="204"/>
      </rPr>
      <t xml:space="preserve">— гостевой санузел/пеленальная комната в первую очередь размещается в центральной входной группе; в типовых секциях при этом не обязателен.
</t>
    </r>
    <r>
      <rPr>
        <b/>
        <sz val="11"/>
        <color theme="1"/>
        <rFont val="Arial Narrow"/>
        <family val="2"/>
      </rPr>
      <t>При наличии гранд-лобби</t>
    </r>
    <r>
      <rPr>
        <sz val="11"/>
        <color theme="1"/>
        <rFont val="Arial Narrow"/>
        <family val="2"/>
        <charset val="204"/>
      </rPr>
      <t xml:space="preserve"> — гостевой санузел/пеленальная комната в первую очередь размещается в гранд-лобби; в типовых секциях не обязателен</t>
    </r>
  </si>
  <si>
    <t>в гранд-лобби</t>
  </si>
  <si>
    <t>в части входных групп</t>
  </si>
  <si>
    <t>в каждой входной группе</t>
  </si>
  <si>
    <t>в центральной входной группе</t>
  </si>
  <si>
    <t>Наличие ПУИ на жилых этажах (помещений для уборочного инвентаря) - для зданий выше 100 м</t>
  </si>
  <si>
    <t>Наличие ПУИ на жилых этажах (помещений для уборочного инвентаря) - для зданий до 100 м</t>
  </si>
  <si>
    <t>Наличие ПУИ на жилых этажах (помещений для уборочного инвентаря) - до 100 м</t>
  </si>
  <si>
    <t>Наличие ПУИ на жилых этажах (помещений для уборочного инвентаря) - выше 100 м</t>
  </si>
  <si>
    <t>8.1.24</t>
  </si>
  <si>
    <t>Минимальная ширина жилой комнаты (в свету) - не менее 90% от общего объема квартир</t>
  </si>
  <si>
    <t>Минимальная ширина коридора внутри квартиры (в свету) - не менее 90% от общего объема квартир</t>
  </si>
  <si>
    <t>Минимальная площадь изолированной кухни, кв. м - не менее 90% от общего объема квартир</t>
  </si>
  <si>
    <t>Минимальная площадь кухни-гостиной / кухни-столовой, кв. м - не менее 90% от общего объема квартир</t>
  </si>
  <si>
    <t>Минимальная площадь жилой комнаты, кв. м  - не менее 90% от общего объема квартир</t>
  </si>
  <si>
    <t>Полная мастер-спальня</t>
  </si>
  <si>
    <t>Спальня, объединяющая в себе одновременно собственную ванную комнату (en-suite) и гардеробную (walk-in closet) как элементы, входящие в состав спального блока и доступные непосредственно из спальни (или через изолированный тамбур/коридор спального блока), без выхода в общие зоны квартиры</t>
  </si>
  <si>
    <t>Спальня, имеющая собственную ванную комнату, но без отдельной гардеробной; промежуточный уровень между стандартной спальней и мастер-спальней. Собственная ванная комната должна быть оборудована душевой кабиной либо ванной; допускается наличие только душевой при условии, что ванна (чаша) предусмотрена в общей зоне квартиры (общем санузле)</t>
  </si>
  <si>
    <t>Спальня, предназначенная для владельцев квартиры, включающая собственную ванную комнату (en-suite) и гардеробную (walk-in closet), а также отличающаяся увеличенной площадью. Является признаком высокого планировочного комфорта и приватности. 
В расчете учитывается наличие хотя бы одной квартиры, в составе которой есть мастер-спальня (мастер-сьют). Если в проекте представлены разные типы спален (стандартная, с одним из элементов, полная мастер-спальня), оценка производится по наибольшему признаку — то есть при наличии хотя бы одной квартиры с мастер-спальней параметр считается выполненным</t>
  </si>
  <si>
    <t>Дополнительные места хранения в общей зоне (для квартир до ≤ 55 кв. м — ниша, для больших — гардеробная)</t>
  </si>
  <si>
    <t>Частичное соответствие</t>
  </si>
  <si>
    <t>Требование выполнено не для всех типов квартир</t>
  </si>
  <si>
    <t>Полное соответствие</t>
  </si>
  <si>
    <t>Требование выполнено для всех квартир проекта: для малых квартир — ниша/встроенный шкаф, для больших — полноценная гардеробная</t>
  </si>
  <si>
    <t>частичное соответствие</t>
  </si>
  <si>
    <t>полное соответствие</t>
  </si>
  <si>
    <t>индивидуальная</t>
  </si>
  <si>
    <t>Индивидуальная</t>
  </si>
  <si>
    <t>Система кондиционирования, при которой застройщик устанавливает наружные блоки либо на технических этажах или лоджиях, либо на кровле. Обеспечивает скрытый монтаж внутренних блоков и единое управление</t>
  </si>
  <si>
    <t>ИБП</t>
  </si>
  <si>
    <t>ДГУ</t>
  </si>
  <si>
    <t>два независимых ввода</t>
  </si>
  <si>
    <t>Аварийное (резервное) электроснабжение</t>
  </si>
  <si>
    <t>Аккумуляторный резерв: обеспечивает питание систем безопасности при отключении электричества, но на ограниченное время (пока не разрядятся батареи)</t>
  </si>
  <si>
    <t>Автономный резерв: при отключении внешнего питания запускается дизельный генератор и вырабатывает электричество, пока не восстановится основная подача</t>
  </si>
  <si>
    <t>Основное и резервное питание идут от двух разных независимых линий (разные секции подстанции или разные подстанции) с автоматическим переключением (АВР): при отказе одной линии питание мгновенно переходит на вторую</t>
  </si>
  <si>
    <t>Indoor-покрытие сотовой связи (зоны определяются застройщиком самостоятельно)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</si>
</sst>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1]&quot;●&quot;;General"/>
    <numFmt numFmtId="165" formatCode="[=2]&quot;■&quot;;General"/>
    <numFmt numFmtId="166" formatCode="#,##0.0"/>
  </numFmts>
  <fonts count="32">
    <font>
      <sz val="11"/>
      <color theme="1"/>
      <name val="Arial Narrow"/>
      <family val="2"/>
      <charset val="204"/>
    </font>
    <font>
      <sz val="11"/>
      <color theme="1"/>
      <name val="Arial Narrow"/>
      <family val="2"/>
      <charset val="204"/>
    </font>
    <font>
      <b/>
      <sz val="11"/>
      <color theme="1"/>
      <name val="Arial Narrow"/>
      <family val="2"/>
      <charset val="204"/>
    </font>
    <font>
      <b/>
      <sz val="11"/>
      <color theme="0"/>
      <name val="Arial Narrow"/>
      <family val="2"/>
      <charset val="204"/>
    </font>
    <font>
      <sz val="11"/>
      <color theme="0"/>
      <name val="Arial Narrow"/>
      <family val="2"/>
      <charset val="204"/>
    </font>
    <font>
      <sz val="11"/>
      <name val="Arial Narrow"/>
      <family val="2"/>
      <charset val="204"/>
    </font>
    <font>
      <sz val="11"/>
      <color theme="0"/>
      <name val="Arial Narrow"/>
      <family val="2"/>
    </font>
    <font>
      <sz val="14"/>
      <color rgb="FF0070C0"/>
      <name val="Arial Narrow"/>
      <family val="2"/>
      <charset val="204"/>
    </font>
    <font>
      <sz val="14"/>
      <color rgb="FFC00000"/>
      <name val="Arial Narrow"/>
      <family val="2"/>
      <charset val="204"/>
    </font>
    <font>
      <sz val="16"/>
      <name val="Arial Narrow"/>
      <family val="2"/>
      <charset val="204"/>
    </font>
    <font>
      <sz val="16"/>
      <color rgb="FFC00000"/>
      <name val="Arial Narrow"/>
      <family val="2"/>
      <charset val="204"/>
    </font>
    <font>
      <sz val="16"/>
      <color theme="0"/>
      <name val="Arial Narrow"/>
      <family val="2"/>
      <charset val="204"/>
    </font>
    <font>
      <sz val="16"/>
      <color rgb="FF0070C0"/>
      <name val="Arial Narrow"/>
      <family val="2"/>
      <charset val="204"/>
    </font>
    <font>
      <sz val="14"/>
      <color rgb="FF00B050"/>
      <name val="Arial Narrow"/>
      <family val="2"/>
      <charset val="204"/>
    </font>
    <font>
      <sz val="16"/>
      <color rgb="FF00B050"/>
      <name val="Arial Narrow"/>
      <family val="2"/>
      <charset val="204"/>
    </font>
    <font>
      <sz val="18"/>
      <name val="Arial Narrow"/>
      <family val="2"/>
      <charset val="204"/>
    </font>
    <font>
      <sz val="11"/>
      <color rgb="FF0F1115"/>
      <name val="Segoe UI"/>
      <family val="2"/>
      <charset val="204"/>
    </font>
    <font>
      <sz val="11"/>
      <color rgb="FFFF0000"/>
      <name val="Calibri"/>
      <family val="2"/>
      <charset val="204"/>
      <scheme val="minor"/>
    </font>
    <font>
      <b/>
      <sz val="11"/>
      <name val="Arial Narrow"/>
      <family val="2"/>
      <charset val="204"/>
    </font>
    <font>
      <sz val="16"/>
      <color theme="1"/>
      <name val="Arial Narrow"/>
      <family val="2"/>
      <charset val="204"/>
    </font>
    <font>
      <sz val="9"/>
      <color indexed="81"/>
      <name val="Tahoma"/>
      <family val="2"/>
      <charset val="204"/>
    </font>
    <font>
      <b/>
      <sz val="9"/>
      <color indexed="81"/>
      <name val="Tahoma"/>
      <family val="2"/>
      <charset val="204"/>
    </font>
    <font>
      <sz val="12"/>
      <color theme="1"/>
      <name val="Arial Narrow"/>
      <family val="2"/>
      <charset val="204"/>
    </font>
    <font>
      <b/>
      <sz val="12"/>
      <color theme="1"/>
      <name val="Arial Narrow"/>
      <family val="2"/>
      <charset val="204"/>
    </font>
    <font>
      <b/>
      <sz val="16"/>
      <color theme="0"/>
      <name val="Arial Narrow"/>
      <family val="2"/>
      <charset val="204"/>
    </font>
    <font>
      <sz val="12"/>
      <color rgb="FF000000"/>
      <name val="Arial Narrow"/>
      <family val="2"/>
      <charset val="204"/>
    </font>
    <font>
      <sz val="11"/>
      <color theme="1"/>
      <name val="Segoe UI"/>
      <family val="2"/>
      <charset val="204"/>
    </font>
    <font>
      <b/>
      <sz val="24"/>
      <color theme="1"/>
      <name val="Arial Narrow"/>
      <family val="2"/>
    </font>
    <font>
      <u/>
      <sz val="11"/>
      <color theme="10"/>
      <name val="Arial Narrow"/>
      <family val="2"/>
      <charset val="204"/>
    </font>
    <font>
      <sz val="16"/>
      <color rgb="FF0F1115"/>
      <name val="Helvetica Neue"/>
      <family val="2"/>
    </font>
    <font>
      <b/>
      <sz val="11"/>
      <color theme="1"/>
      <name val="Arial Narrow"/>
      <family val="2"/>
    </font>
    <font>
      <sz val="8"/>
      <name val="Arial Narrow"/>
      <family val="2"/>
      <charset val="204"/>
    </font>
  </fonts>
  <fills count="26">
    <fill>
      <patternFill patternType="none"/>
    </fill>
    <fill>
      <patternFill patternType="gray125"/>
    </fill>
    <fill>
      <patternFill patternType="solid">
        <fgColor theme="5" tint="0.79998168889431442"/>
        <bgColor indexed="64"/>
      </patternFill>
    </fill>
    <fill>
      <patternFill patternType="solid">
        <fgColor theme="0" tint="-4.9989318521683403E-2"/>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5" tint="0.39997558519241921"/>
        <bgColor indexed="64"/>
      </patternFill>
    </fill>
    <fill>
      <patternFill patternType="solid">
        <fgColor theme="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FF"/>
        <bgColor indexed="64"/>
      </patternFill>
    </fill>
    <fill>
      <patternFill patternType="solid">
        <fgColor rgb="FFFF6565"/>
        <bgColor indexed="64"/>
      </patternFill>
    </fill>
    <fill>
      <patternFill patternType="solid">
        <fgColor rgb="FFF8DAEF"/>
        <bgColor indexed="64"/>
      </patternFill>
    </fill>
    <fill>
      <patternFill patternType="solid">
        <fgColor theme="0"/>
        <bgColor theme="6" tint="0.79998168889431442"/>
      </patternFill>
    </fill>
    <fill>
      <patternFill patternType="solid">
        <fgColor theme="0"/>
        <bgColor theme="0" tint="-0.14999847407452621"/>
      </patternFill>
    </fill>
    <fill>
      <patternFill patternType="solid">
        <fgColor theme="7" tint="0.39997558519241921"/>
        <bgColor indexed="64"/>
      </patternFill>
    </fill>
    <fill>
      <patternFill patternType="solid">
        <fgColor rgb="FF5D7085"/>
        <bgColor indexed="64"/>
      </patternFill>
    </fill>
    <fill>
      <patternFill patternType="solid">
        <fgColor rgb="FF4EAC58"/>
        <bgColor indexed="64"/>
      </patternFill>
    </fill>
    <fill>
      <patternFill patternType="solid">
        <fgColor rgb="FFF9D7D7"/>
        <bgColor indexed="64"/>
      </patternFill>
    </fill>
    <fill>
      <patternFill patternType="solid">
        <fgColor rgb="FFD7F9E3"/>
        <bgColor indexed="64"/>
      </patternFill>
    </fill>
    <fill>
      <patternFill patternType="solid">
        <fgColor rgb="FFDA3F3E"/>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s>
  <borders count="4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top/>
      <bottom style="thin">
        <color auto="1"/>
      </bottom>
      <diagonal/>
    </border>
    <border>
      <left style="thin">
        <color auto="1"/>
      </left>
      <right/>
      <top style="thin">
        <color auto="1"/>
      </top>
      <bottom style="medium">
        <color indexed="64"/>
      </bottom>
      <diagonal/>
    </border>
    <border>
      <left style="thin">
        <color auto="1"/>
      </left>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medium">
        <color indexed="64"/>
      </right>
      <top style="thin">
        <color auto="1"/>
      </top>
      <bottom/>
      <diagonal/>
    </border>
    <border>
      <left/>
      <right/>
      <top style="thin">
        <color theme="0" tint="-0.499984740745262"/>
      </top>
      <bottom style="thin">
        <color theme="0" tint="-0.499984740745262"/>
      </bottom>
      <diagonal/>
    </border>
    <border>
      <left style="medium">
        <color theme="0"/>
      </left>
      <right style="medium">
        <color theme="0"/>
      </right>
      <top style="medium">
        <color theme="0"/>
      </top>
      <bottom style="medium">
        <color theme="0"/>
      </bottom>
      <diagonal/>
    </border>
    <border>
      <left style="medium">
        <color indexed="64"/>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8" fillId="0" borderId="0" applyNumberFormat="0" applyFill="0" applyBorder="0" applyAlignment="0" applyProtection="0"/>
  </cellStyleXfs>
  <cellXfs count="49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vertical="top"/>
    </xf>
    <xf numFmtId="0" fontId="0" fillId="0" borderId="0" xfId="0" applyAlignment="1">
      <alignment horizontal="center" vertical="top"/>
    </xf>
    <xf numFmtId="0" fontId="3" fillId="5" borderId="1" xfId="0" applyFont="1" applyFill="1" applyBorder="1" applyAlignment="1">
      <alignment horizontal="left" vertical="top" wrapText="1"/>
    </xf>
    <xf numFmtId="3" fontId="0" fillId="0" borderId="1" xfId="0" applyNumberFormat="1" applyBorder="1" applyAlignment="1">
      <alignment horizontal="center" vertical="top"/>
    </xf>
    <xf numFmtId="0" fontId="3" fillId="6" borderId="1" xfId="0" applyFont="1" applyFill="1" applyBorder="1" applyAlignment="1">
      <alignment horizontal="left" vertical="top" wrapText="1"/>
    </xf>
    <xf numFmtId="0" fontId="5" fillId="0" borderId="0" xfId="0" applyFont="1" applyAlignment="1">
      <alignment horizontal="center" vertical="center"/>
    </xf>
    <xf numFmtId="0" fontId="6" fillId="4" borderId="1" xfId="0" applyFont="1" applyFill="1" applyBorder="1" applyAlignment="1">
      <alignment horizontal="center" vertical="top" wrapText="1"/>
    </xf>
    <xf numFmtId="0" fontId="4" fillId="5" borderId="1" xfId="0" applyFont="1" applyFill="1" applyBorder="1" applyAlignment="1">
      <alignment horizontal="center" vertical="center"/>
    </xf>
    <xf numFmtId="0" fontId="5" fillId="0" borderId="1" xfId="0" applyFont="1" applyBorder="1" applyAlignment="1">
      <alignment horizontal="center" vertical="center"/>
    </xf>
    <xf numFmtId="0" fontId="4" fillId="6" borderId="1" xfId="0" applyFont="1" applyFill="1" applyBorder="1" applyAlignment="1">
      <alignment horizontal="center" vertical="center"/>
    </xf>
    <xf numFmtId="0" fontId="0" fillId="0" borderId="1" xfId="0" applyBorder="1" applyAlignment="1">
      <alignment horizontal="center" vertical="top"/>
    </xf>
    <xf numFmtId="165" fontId="0" fillId="0" borderId="1" xfId="0" applyNumberFormat="1" applyBorder="1" applyAlignment="1">
      <alignment horizontal="center" vertical="top"/>
    </xf>
    <xf numFmtId="164" fontId="11" fillId="5" borderId="1" xfId="0" applyNumberFormat="1" applyFont="1" applyFill="1" applyBorder="1" applyAlignment="1">
      <alignment horizontal="center" vertical="center"/>
    </xf>
    <xf numFmtId="164" fontId="9" fillId="0" borderId="1" xfId="0" applyNumberFormat="1" applyFont="1" applyBorder="1" applyAlignment="1">
      <alignment horizontal="center" vertical="center"/>
    </xf>
    <xf numFmtId="164" fontId="11" fillId="6" borderId="1" xfId="0" applyNumberFormat="1" applyFont="1" applyFill="1" applyBorder="1" applyAlignment="1">
      <alignment horizontal="center" vertical="center"/>
    </xf>
    <xf numFmtId="164" fontId="9" fillId="0" borderId="0" xfId="0" applyNumberFormat="1" applyFont="1" applyAlignment="1">
      <alignment horizontal="center" vertical="center"/>
    </xf>
    <xf numFmtId="0" fontId="11" fillId="5" borderId="1" xfId="0" applyFont="1" applyFill="1" applyBorder="1" applyAlignment="1">
      <alignment horizontal="center" vertical="center"/>
    </xf>
    <xf numFmtId="0" fontId="9" fillId="0" borderId="1" xfId="0" applyFont="1" applyBorder="1" applyAlignment="1">
      <alignment horizontal="center" vertical="center"/>
    </xf>
    <xf numFmtId="0" fontId="11" fillId="6" borderId="1" xfId="0" applyFont="1" applyFill="1" applyBorder="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top"/>
    </xf>
    <xf numFmtId="0" fontId="7" fillId="0" borderId="0" xfId="0" applyFont="1" applyAlignment="1">
      <alignment horizontal="center" vertical="top"/>
    </xf>
    <xf numFmtId="0" fontId="13" fillId="0" borderId="0" xfId="0" applyFont="1" applyAlignment="1">
      <alignment horizontal="center" vertical="top"/>
    </xf>
    <xf numFmtId="2" fontId="6" fillId="4" borderId="1" xfId="0" applyNumberFormat="1" applyFont="1" applyFill="1" applyBorder="1" applyAlignment="1">
      <alignment horizontal="center" vertical="top" wrapText="1"/>
    </xf>
    <xf numFmtId="2" fontId="3" fillId="5" borderId="1" xfId="0" applyNumberFormat="1" applyFont="1" applyFill="1" applyBorder="1" applyAlignment="1">
      <alignment horizontal="center" vertical="top" wrapText="1"/>
    </xf>
    <xf numFmtId="2" fontId="0" fillId="0" borderId="1" xfId="0" applyNumberFormat="1" applyBorder="1" applyAlignment="1">
      <alignment horizontal="center" vertical="top" wrapText="1"/>
    </xf>
    <xf numFmtId="2" fontId="0" fillId="0" borderId="1" xfId="0" applyNumberFormat="1" applyBorder="1" applyAlignment="1">
      <alignment horizontal="center" vertical="top"/>
    </xf>
    <xf numFmtId="2" fontId="3" fillId="6" borderId="1" xfId="0" applyNumberFormat="1" applyFont="1" applyFill="1" applyBorder="1" applyAlignment="1">
      <alignment horizontal="center" vertical="top" wrapText="1"/>
    </xf>
    <xf numFmtId="2" fontId="0" fillId="0" borderId="0" xfId="0" applyNumberFormat="1" applyAlignment="1">
      <alignment horizontal="center" vertical="top" wrapText="1"/>
    </xf>
    <xf numFmtId="0" fontId="0" fillId="0" borderId="1" xfId="0" applyBorder="1" applyAlignment="1">
      <alignment horizontal="left" vertical="top" wrapText="1"/>
    </xf>
    <xf numFmtId="0" fontId="0" fillId="0" borderId="4" xfId="0" applyBorder="1" applyAlignment="1">
      <alignment vertical="top" wrapText="1"/>
    </xf>
    <xf numFmtId="0" fontId="0" fillId="0" borderId="6" xfId="0" applyBorder="1" applyAlignment="1">
      <alignment vertical="top" wrapText="1"/>
    </xf>
    <xf numFmtId="0" fontId="5" fillId="0" borderId="1" xfId="0" applyFont="1" applyBorder="1" applyAlignment="1">
      <alignment horizontal="center" vertical="center" wrapText="1"/>
    </xf>
    <xf numFmtId="0" fontId="3" fillId="5" borderId="1" xfId="0" applyFont="1" applyFill="1" applyBorder="1" applyAlignment="1">
      <alignment horizontal="left" vertical="top"/>
    </xf>
    <xf numFmtId="49" fontId="6" fillId="4" borderId="1" xfId="0" applyNumberFormat="1" applyFont="1" applyFill="1" applyBorder="1" applyAlignment="1">
      <alignment horizontal="center" vertical="top" wrapText="1"/>
    </xf>
    <xf numFmtId="49" fontId="3" fillId="5" borderId="1" xfId="0" applyNumberFormat="1" applyFont="1" applyFill="1" applyBorder="1" applyAlignment="1">
      <alignment horizontal="left" vertical="top"/>
    </xf>
    <xf numFmtId="49" fontId="3" fillId="5" borderId="1" xfId="0" applyNumberFormat="1" applyFont="1" applyFill="1" applyBorder="1" applyAlignment="1">
      <alignment horizontal="center" vertical="top" wrapText="1"/>
    </xf>
    <xf numFmtId="49" fontId="0" fillId="0" borderId="1" xfId="0" applyNumberFormat="1" applyBorder="1" applyAlignment="1">
      <alignment horizontal="center" vertical="top" wrapText="1"/>
    </xf>
    <xf numFmtId="49" fontId="3" fillId="6"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164" fontId="9" fillId="0" borderId="1" xfId="0" applyNumberFormat="1" applyFont="1" applyBorder="1" applyAlignment="1">
      <alignment horizontal="center" vertical="top"/>
    </xf>
    <xf numFmtId="0" fontId="9" fillId="0" borderId="1" xfId="0" applyFont="1" applyBorder="1" applyAlignment="1">
      <alignment horizontal="center" vertical="top"/>
    </xf>
    <xf numFmtId="0" fontId="0" fillId="13" borderId="1" xfId="0" applyFill="1" applyBorder="1" applyAlignment="1">
      <alignment horizontal="center" vertical="top"/>
    </xf>
    <xf numFmtId="0" fontId="0" fillId="13" borderId="1" xfId="0" applyFill="1" applyBorder="1" applyAlignment="1">
      <alignment horizontal="left" vertical="top" wrapText="1"/>
    </xf>
    <xf numFmtId="0" fontId="0" fillId="13" borderId="1" xfId="0" applyFill="1" applyBorder="1" applyAlignment="1">
      <alignment horizontal="center" vertical="top" wrapText="1"/>
    </xf>
    <xf numFmtId="3" fontId="0" fillId="13" borderId="1" xfId="0" applyNumberFormat="1" applyFill="1" applyBorder="1" applyAlignment="1">
      <alignment horizontal="center" vertical="top" wrapText="1"/>
    </xf>
    <xf numFmtId="0" fontId="5" fillId="0" borderId="1" xfId="0" applyFont="1" applyBorder="1" applyAlignment="1">
      <alignment horizontal="center" vertical="top"/>
    </xf>
    <xf numFmtId="0" fontId="5" fillId="9" borderId="1" xfId="0" applyFont="1" applyFill="1" applyBorder="1" applyAlignment="1">
      <alignment horizontal="center" vertical="top"/>
    </xf>
    <xf numFmtId="3" fontId="0" fillId="0" borderId="1" xfId="0" applyNumberFormat="1" applyBorder="1" applyAlignment="1">
      <alignment horizontal="center" vertical="top" wrapText="1"/>
    </xf>
    <xf numFmtId="3" fontId="0" fillId="13" borderId="1" xfId="0" applyNumberFormat="1" applyFill="1" applyBorder="1" applyAlignment="1">
      <alignment horizontal="center" vertical="top"/>
    </xf>
    <xf numFmtId="0" fontId="5" fillId="13" borderId="1" xfId="0" applyFont="1" applyFill="1" applyBorder="1" applyAlignment="1">
      <alignment horizontal="center" vertical="top"/>
    </xf>
    <xf numFmtId="0" fontId="5" fillId="0" borderId="1" xfId="0" applyFont="1" applyBorder="1" applyAlignment="1">
      <alignment horizontal="center" vertical="top" wrapText="1"/>
    </xf>
    <xf numFmtId="164" fontId="11" fillId="5" borderId="1" xfId="0" applyNumberFormat="1" applyFont="1" applyFill="1" applyBorder="1" applyAlignment="1">
      <alignment horizontal="center" vertical="top"/>
    </xf>
    <xf numFmtId="0" fontId="4" fillId="5" borderId="1" xfId="0" applyFont="1" applyFill="1" applyBorder="1" applyAlignment="1">
      <alignment horizontal="center" vertical="top"/>
    </xf>
    <xf numFmtId="0" fontId="11" fillId="5" borderId="1" xfId="0" applyFont="1" applyFill="1" applyBorder="1" applyAlignment="1">
      <alignment horizontal="center" vertical="top"/>
    </xf>
    <xf numFmtId="164" fontId="11" fillId="6" borderId="1" xfId="0" applyNumberFormat="1" applyFont="1" applyFill="1" applyBorder="1" applyAlignment="1">
      <alignment horizontal="center" vertical="top"/>
    </xf>
    <xf numFmtId="0" fontId="4" fillId="6" borderId="1" xfId="0" applyFont="1" applyFill="1" applyBorder="1" applyAlignment="1">
      <alignment horizontal="center" vertical="top"/>
    </xf>
    <xf numFmtId="0" fontId="11" fillId="6" borderId="1" xfId="0" applyFont="1" applyFill="1" applyBorder="1" applyAlignment="1">
      <alignment horizontal="center" vertical="top"/>
    </xf>
    <xf numFmtId="0" fontId="5" fillId="0" borderId="1" xfId="0" applyFont="1" applyBorder="1" applyAlignment="1">
      <alignment horizontal="left" vertical="top" wrapText="1"/>
    </xf>
    <xf numFmtId="2" fontId="0" fillId="0" borderId="4" xfId="0" applyNumberFormat="1" applyBorder="1" applyAlignment="1">
      <alignment horizontal="center" vertical="top" wrapText="1"/>
    </xf>
    <xf numFmtId="0" fontId="5" fillId="0" borderId="4" xfId="0" applyFont="1" applyBorder="1" applyAlignment="1">
      <alignment horizontal="center" vertical="top" wrapText="1"/>
    </xf>
    <xf numFmtId="2" fontId="0" fillId="0" borderId="6" xfId="0" applyNumberFormat="1" applyBorder="1" applyAlignment="1">
      <alignment horizontal="center" vertical="top" wrapText="1"/>
    </xf>
    <xf numFmtId="0" fontId="5" fillId="0" borderId="6" xfId="0" applyFont="1" applyBorder="1" applyAlignment="1">
      <alignment horizontal="center" vertical="top"/>
    </xf>
    <xf numFmtId="0" fontId="5" fillId="13" borderId="1" xfId="0" applyFont="1" applyFill="1" applyBorder="1" applyAlignment="1">
      <alignment horizontal="center" vertical="center"/>
    </xf>
    <xf numFmtId="9" fontId="5" fillId="0" borderId="1" xfId="0" applyNumberFormat="1" applyFont="1" applyBorder="1" applyAlignment="1">
      <alignment horizontal="center" vertical="top"/>
    </xf>
    <xf numFmtId="0" fontId="5" fillId="13" borderId="1" xfId="0" applyFont="1" applyFill="1" applyBorder="1" applyAlignment="1">
      <alignment horizontal="center" vertical="top" wrapText="1"/>
    </xf>
    <xf numFmtId="3" fontId="5" fillId="0" borderId="1" xfId="0" applyNumberFormat="1" applyFont="1" applyBorder="1" applyAlignment="1">
      <alignment horizontal="center" vertical="top"/>
    </xf>
    <xf numFmtId="3" fontId="5" fillId="13" borderId="1" xfId="0" applyNumberFormat="1" applyFont="1" applyFill="1" applyBorder="1" applyAlignment="1">
      <alignment horizontal="center" vertical="top"/>
    </xf>
    <xf numFmtId="0" fontId="3" fillId="6" borderId="1" xfId="0" applyFont="1" applyFill="1" applyBorder="1" applyAlignment="1">
      <alignment horizontal="left" vertical="top"/>
    </xf>
    <xf numFmtId="0" fontId="17" fillId="15" borderId="10" xfId="0" applyFont="1" applyFill="1" applyBorder="1" applyAlignment="1">
      <alignment horizontal="left" vertical="center"/>
    </xf>
    <xf numFmtId="0" fontId="17" fillId="16" borderId="8" xfId="0" applyFont="1" applyFill="1" applyBorder="1" applyAlignment="1">
      <alignment horizontal="left" vertical="center" wrapText="1"/>
    </xf>
    <xf numFmtId="0" fontId="17" fillId="16" borderId="9" xfId="0" applyFont="1" applyFill="1" applyBorder="1" applyAlignment="1">
      <alignment horizontal="left" vertical="center" wrapText="1"/>
    </xf>
    <xf numFmtId="2" fontId="0" fillId="2" borderId="1" xfId="0" applyNumberFormat="1" applyFill="1" applyBorder="1" applyAlignment="1">
      <alignment horizontal="center" vertical="top" wrapText="1"/>
    </xf>
    <xf numFmtId="0" fontId="0" fillId="2" borderId="1" xfId="0" applyFill="1" applyBorder="1" applyAlignment="1">
      <alignment vertical="top" wrapText="1"/>
    </xf>
    <xf numFmtId="0" fontId="5" fillId="2" borderId="1" xfId="0" applyFont="1" applyFill="1" applyBorder="1" applyAlignment="1">
      <alignment horizontal="center" vertical="top"/>
    </xf>
    <xf numFmtId="3" fontId="5" fillId="2" borderId="1" xfId="0" applyNumberFormat="1" applyFont="1" applyFill="1" applyBorder="1" applyAlignment="1">
      <alignment horizontal="center" vertical="top"/>
    </xf>
    <xf numFmtId="9" fontId="0" fillId="0" borderId="1" xfId="1" applyFont="1" applyBorder="1" applyAlignment="1">
      <alignment horizontal="center" vertical="top"/>
    </xf>
    <xf numFmtId="0" fontId="2" fillId="2" borderId="1" xfId="0" applyFont="1" applyFill="1" applyBorder="1" applyAlignment="1">
      <alignment horizontal="center" vertical="top"/>
    </xf>
    <xf numFmtId="9" fontId="2" fillId="0" borderId="1" xfId="1" applyFont="1" applyBorder="1" applyAlignment="1">
      <alignment horizontal="center" vertical="top"/>
    </xf>
    <xf numFmtId="0" fontId="4" fillId="17" borderId="1" xfId="0" applyFont="1" applyFill="1" applyBorder="1" applyAlignment="1">
      <alignment horizontal="center" vertical="center"/>
    </xf>
    <xf numFmtId="49" fontId="6" fillId="17" borderId="1" xfId="0" applyNumberFormat="1" applyFont="1" applyFill="1" applyBorder="1" applyAlignment="1">
      <alignment horizontal="center" vertical="top"/>
    </xf>
    <xf numFmtId="0" fontId="6" fillId="17" borderId="1" xfId="0" applyFont="1" applyFill="1" applyBorder="1" applyAlignment="1">
      <alignment horizontal="center" vertical="top"/>
    </xf>
    <xf numFmtId="2" fontId="6" fillId="17" borderId="1" xfId="0" applyNumberFormat="1" applyFont="1" applyFill="1" applyBorder="1" applyAlignment="1">
      <alignment horizontal="center" vertical="top"/>
    </xf>
    <xf numFmtId="49" fontId="18" fillId="17" borderId="1" xfId="0" applyNumberFormat="1" applyFont="1" applyFill="1" applyBorder="1" applyAlignment="1">
      <alignment horizontal="left" vertical="top"/>
    </xf>
    <xf numFmtId="49" fontId="3" fillId="18" borderId="1" xfId="0" applyNumberFormat="1" applyFont="1" applyFill="1" applyBorder="1" applyAlignment="1">
      <alignment horizontal="center" vertical="top" wrapText="1"/>
    </xf>
    <xf numFmtId="0" fontId="3" fillId="18" borderId="1" xfId="0" applyFont="1" applyFill="1" applyBorder="1" applyAlignment="1">
      <alignment horizontal="center" vertical="top" wrapText="1"/>
    </xf>
    <xf numFmtId="2" fontId="3" fillId="18" borderId="1" xfId="0" applyNumberFormat="1" applyFont="1" applyFill="1" applyBorder="1" applyAlignment="1">
      <alignment horizontal="center" vertical="top" wrapText="1"/>
    </xf>
    <xf numFmtId="0" fontId="0" fillId="20" borderId="0" xfId="0" applyFill="1" applyAlignment="1">
      <alignment vertical="top"/>
    </xf>
    <xf numFmtId="0" fontId="0" fillId="21" borderId="0" xfId="0" applyFill="1" applyAlignment="1">
      <alignment vertical="top"/>
    </xf>
    <xf numFmtId="0" fontId="4" fillId="19" borderId="0" xfId="0" applyFont="1" applyFill="1" applyAlignment="1">
      <alignment horizontal="left" vertical="top"/>
    </xf>
    <xf numFmtId="0" fontId="2" fillId="21" borderId="1" xfId="0" applyFont="1" applyFill="1" applyBorder="1" applyAlignment="1">
      <alignment horizontal="left" vertical="top" wrapText="1"/>
    </xf>
    <xf numFmtId="2" fontId="2" fillId="21" borderId="1" xfId="0" applyNumberFormat="1" applyFont="1" applyFill="1" applyBorder="1" applyAlignment="1">
      <alignment horizontal="center" vertical="top" wrapText="1"/>
    </xf>
    <xf numFmtId="164" fontId="19" fillId="21" borderId="1" xfId="0" applyNumberFormat="1" applyFont="1" applyFill="1" applyBorder="1" applyAlignment="1">
      <alignment horizontal="center" vertical="center"/>
    </xf>
    <xf numFmtId="0" fontId="0" fillId="21" borderId="1" xfId="0" applyFill="1" applyBorder="1" applyAlignment="1">
      <alignment horizontal="center" vertical="center"/>
    </xf>
    <xf numFmtId="0" fontId="19" fillId="21" borderId="1" xfId="0" applyFont="1" applyFill="1" applyBorder="1" applyAlignment="1">
      <alignment horizontal="center" vertical="center"/>
    </xf>
    <xf numFmtId="49" fontId="2" fillId="21" borderId="1" xfId="0" applyNumberFormat="1" applyFont="1" applyFill="1" applyBorder="1" applyAlignment="1">
      <alignment horizontal="left" vertical="top"/>
    </xf>
    <xf numFmtId="0" fontId="0" fillId="22" borderId="0" xfId="0" applyFill="1" applyAlignment="1">
      <alignment vertical="top"/>
    </xf>
    <xf numFmtId="0" fontId="4" fillId="22" borderId="1" xfId="0" applyFont="1" applyFill="1" applyBorder="1" applyAlignment="1">
      <alignment horizontal="center" vertical="top"/>
    </xf>
    <xf numFmtId="9" fontId="0" fillId="17" borderId="1" xfId="1" applyFont="1" applyFill="1" applyBorder="1" applyAlignment="1">
      <alignment horizontal="center" vertical="top"/>
    </xf>
    <xf numFmtId="9" fontId="0" fillId="23" borderId="1" xfId="1" applyFont="1" applyFill="1" applyBorder="1" applyAlignment="1">
      <alignment horizontal="center" vertical="top"/>
    </xf>
    <xf numFmtId="9" fontId="0" fillId="14" borderId="1" xfId="1" applyFont="1" applyFill="1" applyBorder="1" applyAlignment="1">
      <alignment horizontal="center" vertical="top"/>
    </xf>
    <xf numFmtId="0" fontId="2" fillId="21" borderId="1" xfId="0" applyFont="1" applyFill="1" applyBorder="1" applyAlignment="1">
      <alignment horizontal="left" vertical="top"/>
    </xf>
    <xf numFmtId="2" fontId="2" fillId="21" borderId="1" xfId="0" applyNumberFormat="1" applyFont="1" applyFill="1" applyBorder="1" applyAlignment="1">
      <alignment horizontal="center" vertical="top"/>
    </xf>
    <xf numFmtId="49" fontId="3" fillId="6" borderId="1" xfId="0" applyNumberFormat="1" applyFont="1" applyFill="1" applyBorder="1" applyAlignment="1">
      <alignment horizontal="center" vertical="top"/>
    </xf>
    <xf numFmtId="2" fontId="3" fillId="6" borderId="1" xfId="0" applyNumberFormat="1" applyFont="1" applyFill="1" applyBorder="1" applyAlignment="1">
      <alignment horizontal="center" vertical="top"/>
    </xf>
    <xf numFmtId="9" fontId="4" fillId="22" borderId="1" xfId="1" applyFont="1" applyFill="1" applyBorder="1" applyAlignment="1">
      <alignment horizontal="center" vertical="top"/>
    </xf>
    <xf numFmtId="0" fontId="4" fillId="22" borderId="1" xfId="0" applyFont="1" applyFill="1" applyBorder="1" applyAlignment="1">
      <alignment horizontal="center" vertical="top" wrapText="1"/>
    </xf>
    <xf numFmtId="0" fontId="17" fillId="16" borderId="8" xfId="0" applyFont="1" applyFill="1" applyBorder="1" applyAlignment="1">
      <alignment horizontal="left" vertical="center"/>
    </xf>
    <xf numFmtId="0" fontId="17" fillId="16" borderId="9" xfId="0" applyFont="1" applyFill="1" applyBorder="1" applyAlignment="1">
      <alignment horizontal="left" vertical="center"/>
    </xf>
    <xf numFmtId="0" fontId="0" fillId="0" borderId="0" xfId="0" applyAlignment="1">
      <alignment horizontal="left" vertical="top"/>
    </xf>
    <xf numFmtId="0" fontId="2" fillId="0" borderId="0" xfId="0" applyFont="1" applyAlignment="1">
      <alignment horizontal="center" vertical="top" wrapText="1"/>
    </xf>
    <xf numFmtId="0" fontId="0" fillId="0" borderId="0" xfId="0" applyAlignment="1">
      <alignment horizontal="center" vertical="top" wrapText="1"/>
    </xf>
    <xf numFmtId="0" fontId="0" fillId="0" borderId="9" xfId="0" applyBorder="1" applyAlignment="1">
      <alignment vertical="top"/>
    </xf>
    <xf numFmtId="0" fontId="0" fillId="0" borderId="9" xfId="0" applyBorder="1" applyAlignment="1">
      <alignment horizontal="center" vertical="top"/>
    </xf>
    <xf numFmtId="166" fontId="0" fillId="0" borderId="9" xfId="0" applyNumberFormat="1" applyBorder="1" applyAlignment="1">
      <alignment horizontal="left" vertical="top"/>
    </xf>
    <xf numFmtId="0" fontId="0" fillId="0" borderId="14" xfId="0" applyBorder="1" applyAlignment="1">
      <alignment vertical="top"/>
    </xf>
    <xf numFmtId="166" fontId="0" fillId="0" borderId="14" xfId="0" applyNumberFormat="1" applyBorder="1" applyAlignment="1">
      <alignment horizontal="left" vertical="top"/>
    </xf>
    <xf numFmtId="0" fontId="0" fillId="0" borderId="14" xfId="0" applyBorder="1" applyAlignment="1">
      <alignment horizontal="center" vertical="top"/>
    </xf>
    <xf numFmtId="0" fontId="0" fillId="0" borderId="15" xfId="0" applyBorder="1" applyAlignment="1">
      <alignment vertical="top"/>
    </xf>
    <xf numFmtId="0" fontId="0" fillId="0" borderId="8" xfId="0" applyBorder="1" applyAlignment="1">
      <alignment vertical="top"/>
    </xf>
    <xf numFmtId="0" fontId="0" fillId="0" borderId="8" xfId="0" applyBorder="1" applyAlignment="1">
      <alignment horizontal="center" vertical="top"/>
    </xf>
    <xf numFmtId="0" fontId="0" fillId="0" borderId="16" xfId="0" applyBorder="1" applyAlignment="1">
      <alignment horizontal="center" vertical="top"/>
    </xf>
    <xf numFmtId="0" fontId="0" fillId="0" borderId="17" xfId="0" applyBorder="1" applyAlignment="1">
      <alignment vertical="top"/>
    </xf>
    <xf numFmtId="0" fontId="0" fillId="0" borderId="18" xfId="0" applyBorder="1" applyAlignment="1">
      <alignment horizontal="center" vertical="top"/>
    </xf>
    <xf numFmtId="0" fontId="0" fillId="0" borderId="19" xfId="0" applyBorder="1" applyAlignment="1">
      <alignment vertical="top"/>
    </xf>
    <xf numFmtId="0" fontId="0" fillId="0" borderId="10" xfId="0" applyBorder="1" applyAlignment="1">
      <alignment vertical="top"/>
    </xf>
    <xf numFmtId="0" fontId="0" fillId="0" borderId="10" xfId="0" applyBorder="1" applyAlignment="1">
      <alignment horizontal="center" vertical="top"/>
    </xf>
    <xf numFmtId="0" fontId="0" fillId="0" borderId="21" xfId="0" applyBorder="1" applyAlignment="1">
      <alignment vertical="top"/>
    </xf>
    <xf numFmtId="0" fontId="0" fillId="0" borderId="22" xfId="0" applyBorder="1" applyAlignment="1">
      <alignment horizontal="center" vertical="top"/>
    </xf>
    <xf numFmtId="166" fontId="0" fillId="0" borderId="8" xfId="0" applyNumberFormat="1" applyBorder="1" applyAlignment="1">
      <alignment horizontal="left" vertical="top"/>
    </xf>
    <xf numFmtId="166" fontId="0" fillId="0" borderId="10" xfId="0" applyNumberFormat="1" applyBorder="1" applyAlignment="1">
      <alignment horizontal="left" vertical="top"/>
    </xf>
    <xf numFmtId="0" fontId="4" fillId="22" borderId="10" xfId="0" applyFont="1" applyFill="1" applyBorder="1" applyAlignment="1">
      <alignment horizontal="center" vertical="top"/>
    </xf>
    <xf numFmtId="0" fontId="4" fillId="22" borderId="20" xfId="0" applyFont="1" applyFill="1" applyBorder="1" applyAlignment="1">
      <alignment horizontal="center" vertical="top"/>
    </xf>
    <xf numFmtId="0" fontId="4" fillId="22" borderId="26" xfId="0" applyFont="1" applyFill="1" applyBorder="1" applyAlignment="1">
      <alignment horizontal="center" vertical="top"/>
    </xf>
    <xf numFmtId="0" fontId="2" fillId="21" borderId="27" xfId="0" applyFont="1" applyFill="1" applyBorder="1" applyAlignment="1">
      <alignment horizontal="center" vertical="top"/>
    </xf>
    <xf numFmtId="166" fontId="2" fillId="21" borderId="28" xfId="0" applyNumberFormat="1" applyFont="1" applyFill="1" applyBorder="1" applyAlignment="1">
      <alignment horizontal="center" vertical="top"/>
    </xf>
    <xf numFmtId="0" fontId="2" fillId="21" borderId="28" xfId="0" applyFont="1" applyFill="1" applyBorder="1" applyAlignment="1">
      <alignment horizontal="center" vertical="top"/>
    </xf>
    <xf numFmtId="0" fontId="2" fillId="21" borderId="29" xfId="0" applyFont="1" applyFill="1" applyBorder="1" applyAlignment="1">
      <alignment horizontal="center" vertical="top"/>
    </xf>
    <xf numFmtId="0" fontId="2" fillId="17" borderId="23" xfId="0" applyFont="1" applyFill="1" applyBorder="1" applyAlignment="1">
      <alignment vertical="top"/>
    </xf>
    <xf numFmtId="0" fontId="2" fillId="17" borderId="24" xfId="0" applyFont="1" applyFill="1" applyBorder="1" applyAlignment="1">
      <alignment vertical="top"/>
    </xf>
    <xf numFmtId="0" fontId="2" fillId="21" borderId="30" xfId="0" applyFont="1" applyFill="1" applyBorder="1" applyAlignment="1">
      <alignment horizontal="center" vertical="top"/>
    </xf>
    <xf numFmtId="0" fontId="0" fillId="0" borderId="31" xfId="0" applyBorder="1" applyAlignment="1">
      <alignment horizontal="center" vertical="top"/>
    </xf>
    <xf numFmtId="0" fontId="0" fillId="0" borderId="11" xfId="0" applyBorder="1" applyAlignment="1">
      <alignment horizontal="center" vertical="top"/>
    </xf>
    <xf numFmtId="0" fontId="4" fillId="22" borderId="32" xfId="0" applyFont="1" applyFill="1" applyBorder="1" applyAlignment="1">
      <alignment horizontal="center" vertical="top"/>
    </xf>
    <xf numFmtId="0" fontId="0" fillId="0" borderId="33" xfId="0" applyBorder="1" applyAlignment="1">
      <alignment horizontal="center" vertical="top"/>
    </xf>
    <xf numFmtId="0" fontId="0" fillId="0" borderId="32" xfId="0" applyBorder="1" applyAlignment="1">
      <alignment horizontal="center" vertical="top"/>
    </xf>
    <xf numFmtId="0" fontId="2" fillId="21" borderId="12" xfId="0" applyFont="1" applyFill="1" applyBorder="1" applyAlignment="1">
      <alignment horizontal="center" vertical="top"/>
    </xf>
    <xf numFmtId="0" fontId="2" fillId="17" borderId="34" xfId="0" applyFont="1" applyFill="1" applyBorder="1" applyAlignment="1">
      <alignment horizontal="center" vertical="top"/>
    </xf>
    <xf numFmtId="0" fontId="0" fillId="0" borderId="39" xfId="0" applyBorder="1" applyAlignment="1">
      <alignment vertical="top"/>
    </xf>
    <xf numFmtId="0" fontId="0" fillId="0" borderId="13" xfId="0" applyBorder="1" applyAlignment="1">
      <alignment vertical="top"/>
    </xf>
    <xf numFmtId="0" fontId="0" fillId="0" borderId="13" xfId="0" applyBorder="1" applyAlignment="1">
      <alignment horizontal="center" vertical="top"/>
    </xf>
    <xf numFmtId="0" fontId="0" fillId="0" borderId="23" xfId="0" applyBorder="1" applyAlignment="1">
      <alignment horizontal="center" vertical="top"/>
    </xf>
    <xf numFmtId="166" fontId="0" fillId="0" borderId="13" xfId="0" applyNumberFormat="1" applyBorder="1" applyAlignment="1">
      <alignment horizontal="left" vertical="top"/>
    </xf>
    <xf numFmtId="0" fontId="0" fillId="24" borderId="21" xfId="0" applyFill="1" applyBorder="1" applyAlignment="1">
      <alignment vertical="top"/>
    </xf>
    <xf numFmtId="0" fontId="0" fillId="24" borderId="14" xfId="0" applyFill="1" applyBorder="1" applyAlignment="1">
      <alignment vertical="top"/>
    </xf>
    <xf numFmtId="0" fontId="0" fillId="24" borderId="14" xfId="0" applyFill="1" applyBorder="1" applyAlignment="1">
      <alignment horizontal="center" vertical="top"/>
    </xf>
    <xf numFmtId="0" fontId="0" fillId="24" borderId="31" xfId="0" applyFill="1" applyBorder="1" applyAlignment="1">
      <alignment horizontal="center" vertical="top"/>
    </xf>
    <xf numFmtId="4" fontId="0" fillId="24" borderId="35" xfId="0" applyNumberFormat="1" applyFill="1" applyBorder="1" applyAlignment="1">
      <alignment horizontal="center" vertical="top"/>
    </xf>
    <xf numFmtId="4" fontId="0" fillId="0" borderId="36" xfId="0" applyNumberFormat="1" applyBorder="1" applyAlignment="1">
      <alignment horizontal="center" vertical="top"/>
    </xf>
    <xf numFmtId="4" fontId="0" fillId="0" borderId="40" xfId="0" applyNumberFormat="1" applyBorder="1" applyAlignment="1">
      <alignment horizontal="center" vertical="top"/>
    </xf>
    <xf numFmtId="4" fontId="0" fillId="0" borderId="37" xfId="0" applyNumberFormat="1" applyBorder="1" applyAlignment="1">
      <alignment horizontal="center" vertical="top"/>
    </xf>
    <xf numFmtId="4" fontId="0" fillId="0" borderId="38" xfId="0" applyNumberFormat="1" applyBorder="1" applyAlignment="1">
      <alignment horizontal="center" vertical="top"/>
    </xf>
    <xf numFmtId="4" fontId="0" fillId="0" borderId="35" xfId="0" applyNumberFormat="1" applyBorder="1" applyAlignment="1">
      <alignment horizontal="center" vertical="top"/>
    </xf>
    <xf numFmtId="0" fontId="0" fillId="24" borderId="17" xfId="0" applyFill="1" applyBorder="1" applyAlignment="1">
      <alignment vertical="top"/>
    </xf>
    <xf numFmtId="0" fontId="0" fillId="24" borderId="9" xfId="0" applyFill="1" applyBorder="1" applyAlignment="1">
      <alignment vertical="top"/>
    </xf>
    <xf numFmtId="0" fontId="0" fillId="24" borderId="9" xfId="0" applyFill="1" applyBorder="1" applyAlignment="1">
      <alignment horizontal="center" vertical="top"/>
    </xf>
    <xf numFmtId="0" fontId="0" fillId="24" borderId="11" xfId="0" applyFill="1" applyBorder="1" applyAlignment="1">
      <alignment horizontal="center" vertical="top"/>
    </xf>
    <xf numFmtId="4" fontId="0" fillId="24" borderId="36" xfId="0" applyNumberFormat="1" applyFill="1" applyBorder="1" applyAlignment="1">
      <alignment horizontal="center" vertical="top"/>
    </xf>
    <xf numFmtId="0" fontId="0" fillId="23" borderId="17" xfId="0" applyFill="1" applyBorder="1" applyAlignment="1">
      <alignment vertical="top"/>
    </xf>
    <xf numFmtId="0" fontId="0" fillId="23" borderId="9" xfId="0" applyFill="1" applyBorder="1" applyAlignment="1">
      <alignment vertical="top"/>
    </xf>
    <xf numFmtId="0" fontId="0" fillId="23" borderId="9" xfId="0" applyFill="1" applyBorder="1" applyAlignment="1">
      <alignment horizontal="center" vertical="top"/>
    </xf>
    <xf numFmtId="0" fontId="0" fillId="23" borderId="11" xfId="0" applyFill="1" applyBorder="1" applyAlignment="1">
      <alignment horizontal="center" vertical="top"/>
    </xf>
    <xf numFmtId="4" fontId="0" fillId="23" borderId="36" xfId="0" applyNumberFormat="1" applyFill="1" applyBorder="1" applyAlignment="1">
      <alignment horizontal="center" vertical="top"/>
    </xf>
    <xf numFmtId="0" fontId="0" fillId="23" borderId="13" xfId="0" applyFill="1" applyBorder="1" applyAlignment="1">
      <alignment horizontal="center" vertical="top"/>
    </xf>
    <xf numFmtId="0" fontId="0" fillId="23" borderId="23" xfId="0" applyFill="1" applyBorder="1" applyAlignment="1">
      <alignment horizontal="center" vertical="top"/>
    </xf>
    <xf numFmtId="4" fontId="0" fillId="23" borderId="40" xfId="0" applyNumberFormat="1" applyFill="1" applyBorder="1" applyAlignment="1">
      <alignment horizontal="center" vertical="top"/>
    </xf>
    <xf numFmtId="0" fontId="0" fillId="24" borderId="13" xfId="0" applyFill="1" applyBorder="1" applyAlignment="1">
      <alignment vertical="top"/>
    </xf>
    <xf numFmtId="0" fontId="0" fillId="24" borderId="13" xfId="0" applyFill="1" applyBorder="1" applyAlignment="1">
      <alignment horizontal="center" vertical="top"/>
    </xf>
    <xf numFmtId="0" fontId="0" fillId="24" borderId="23" xfId="0" applyFill="1" applyBorder="1" applyAlignment="1">
      <alignment horizontal="center" vertical="top"/>
    </xf>
    <xf numFmtId="4" fontId="0" fillId="24" borderId="40" xfId="0" applyNumberFormat="1" applyFill="1" applyBorder="1" applyAlignment="1">
      <alignment horizontal="center" vertical="top"/>
    </xf>
    <xf numFmtId="0" fontId="0" fillId="24" borderId="19" xfId="0" applyFill="1" applyBorder="1" applyAlignment="1">
      <alignment vertical="top"/>
    </xf>
    <xf numFmtId="0" fontId="0" fillId="24" borderId="10" xfId="0" applyFill="1" applyBorder="1" applyAlignment="1">
      <alignment vertical="top"/>
    </xf>
    <xf numFmtId="0" fontId="0" fillId="24" borderId="10" xfId="0" applyFill="1" applyBorder="1" applyAlignment="1">
      <alignment horizontal="center" vertical="top"/>
    </xf>
    <xf numFmtId="0" fontId="0" fillId="24" borderId="32" xfId="0" applyFill="1" applyBorder="1" applyAlignment="1">
      <alignment horizontal="center" vertical="top"/>
    </xf>
    <xf numFmtId="4" fontId="0" fillId="24" borderId="37" xfId="0" applyNumberFormat="1" applyFill="1" applyBorder="1" applyAlignment="1">
      <alignment horizontal="center" vertical="top"/>
    </xf>
    <xf numFmtId="0" fontId="3" fillId="18" borderId="1" xfId="0" applyFont="1" applyFill="1" applyBorder="1" applyAlignment="1">
      <alignment horizontal="center" vertical="center"/>
    </xf>
    <xf numFmtId="0" fontId="24" fillId="18" borderId="4" xfId="0" applyFont="1" applyFill="1" applyBorder="1" applyAlignment="1">
      <alignment horizontal="center" vertical="center"/>
    </xf>
    <xf numFmtId="0" fontId="3" fillId="18" borderId="4" xfId="0" applyFont="1" applyFill="1" applyBorder="1" applyAlignment="1">
      <alignment horizontal="center" vertical="center"/>
    </xf>
    <xf numFmtId="49" fontId="2" fillId="18" borderId="4" xfId="0" applyNumberFormat="1" applyFont="1" applyFill="1" applyBorder="1" applyAlignment="1">
      <alignment horizontal="left" vertical="top"/>
    </xf>
    <xf numFmtId="0" fontId="2" fillId="18" borderId="4" xfId="0" applyFont="1" applyFill="1" applyBorder="1" applyAlignment="1">
      <alignment horizontal="left" vertical="top"/>
    </xf>
    <xf numFmtId="2" fontId="2" fillId="18" borderId="1" xfId="0" applyNumberFormat="1" applyFont="1" applyFill="1" applyBorder="1" applyAlignment="1">
      <alignment horizontal="center" vertical="top"/>
    </xf>
    <xf numFmtId="164" fontId="19" fillId="18" borderId="4" xfId="0" applyNumberFormat="1" applyFont="1" applyFill="1" applyBorder="1" applyAlignment="1">
      <alignment horizontal="center" vertical="center"/>
    </xf>
    <xf numFmtId="49" fontId="2" fillId="18" borderId="1" xfId="0" applyNumberFormat="1" applyFont="1" applyFill="1" applyBorder="1" applyAlignment="1">
      <alignment horizontal="left" vertical="top"/>
    </xf>
    <xf numFmtId="0" fontId="2" fillId="18" borderId="1" xfId="0" applyFont="1" applyFill="1" applyBorder="1" applyAlignment="1">
      <alignment horizontal="left" vertical="top"/>
    </xf>
    <xf numFmtId="164" fontId="19" fillId="18" borderId="1" xfId="0" applyNumberFormat="1" applyFont="1" applyFill="1" applyBorder="1" applyAlignment="1">
      <alignment horizontal="center" vertical="center"/>
    </xf>
    <xf numFmtId="0" fontId="24" fillId="18" borderId="1" xfId="0" applyFont="1" applyFill="1" applyBorder="1" applyAlignment="1">
      <alignment horizontal="center" vertical="center"/>
    </xf>
    <xf numFmtId="0" fontId="17" fillId="16" borderId="0" xfId="0" applyFont="1" applyFill="1" applyAlignment="1">
      <alignment horizontal="left" vertical="center"/>
    </xf>
    <xf numFmtId="0" fontId="0" fillId="0" borderId="0" xfId="0" applyAlignment="1">
      <alignment horizontal="left" vertical="top" wrapText="1"/>
    </xf>
    <xf numFmtId="164" fontId="9" fillId="0" borderId="0" xfId="0" applyNumberFormat="1" applyFont="1" applyAlignment="1">
      <alignment horizontal="center" vertical="top"/>
    </xf>
    <xf numFmtId="0" fontId="5" fillId="0" borderId="0" xfId="0" applyFont="1" applyAlignment="1">
      <alignment horizontal="center" vertical="top"/>
    </xf>
    <xf numFmtId="0" fontId="9" fillId="0" borderId="4" xfId="0" applyFont="1" applyBorder="1" applyAlignment="1">
      <alignment horizontal="center" vertical="top"/>
    </xf>
    <xf numFmtId="0" fontId="3" fillId="18" borderId="1" xfId="0" applyFont="1" applyFill="1" applyBorder="1" applyAlignment="1">
      <alignment horizontal="center" vertical="top"/>
    </xf>
    <xf numFmtId="0" fontId="26" fillId="0" borderId="0" xfId="0" applyFont="1"/>
    <xf numFmtId="0" fontId="0" fillId="0" borderId="1" xfId="0" applyBorder="1" applyAlignment="1">
      <alignment horizontal="left" vertical="top"/>
    </xf>
    <xf numFmtId="49" fontId="0" fillId="0" borderId="1" xfId="0" applyNumberFormat="1" applyBorder="1" applyAlignment="1">
      <alignment horizontal="center" vertical="top"/>
    </xf>
    <xf numFmtId="49" fontId="5" fillId="0" borderId="1" xfId="0" applyNumberFormat="1"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xf>
    <xf numFmtId="0" fontId="0" fillId="0" borderId="1" xfId="0" quotePrefix="1" applyBorder="1" applyAlignment="1">
      <alignment vertical="top" wrapText="1"/>
    </xf>
    <xf numFmtId="0" fontId="3" fillId="0" borderId="0" xfId="0" applyFont="1" applyAlignment="1">
      <alignment horizontal="center" vertical="top"/>
    </xf>
    <xf numFmtId="49" fontId="2" fillId="21" borderId="1" xfId="0" applyNumberFormat="1" applyFont="1" applyFill="1" applyBorder="1" applyAlignment="1">
      <alignment horizontal="center" vertical="top"/>
    </xf>
    <xf numFmtId="0" fontId="2" fillId="21" borderId="1" xfId="0" applyFont="1" applyFill="1" applyBorder="1" applyAlignment="1">
      <alignment vertical="top"/>
    </xf>
    <xf numFmtId="0" fontId="0" fillId="21" borderId="1" xfId="0" applyFill="1" applyBorder="1" applyAlignment="1">
      <alignment vertical="top" wrapText="1"/>
    </xf>
    <xf numFmtId="0" fontId="2" fillId="25" borderId="42" xfId="0" applyFont="1" applyFill="1" applyBorder="1" applyAlignment="1" applyProtection="1">
      <alignment horizontal="left" vertical="top" indent="2"/>
      <protection locked="0" hidden="1"/>
    </xf>
    <xf numFmtId="0" fontId="0" fillId="0" borderId="1" xfId="0" applyBorder="1" applyAlignment="1" applyProtection="1">
      <alignment horizontal="center" vertical="top"/>
      <protection locked="0" hidden="1"/>
    </xf>
    <xf numFmtId="4" fontId="2" fillId="0" borderId="0" xfId="0" applyNumberFormat="1" applyFont="1" applyAlignment="1" applyProtection="1">
      <alignment horizontal="center" vertical="top"/>
      <protection hidden="1"/>
    </xf>
    <xf numFmtId="0" fontId="0" fillId="0" borderId="0" xfId="0" applyAlignment="1" applyProtection="1">
      <alignment vertical="top"/>
      <protection hidden="1"/>
    </xf>
    <xf numFmtId="4" fontId="3" fillId="18" borderId="1" xfId="0" applyNumberFormat="1" applyFont="1" applyFill="1" applyBorder="1" applyAlignment="1" applyProtection="1">
      <alignment horizontal="center" vertical="top"/>
      <protection hidden="1"/>
    </xf>
    <xf numFmtId="0" fontId="3" fillId="18" borderId="1" xfId="0" applyFont="1" applyFill="1" applyBorder="1" applyAlignment="1" applyProtection="1">
      <alignment horizontal="center" vertical="top"/>
      <protection hidden="1"/>
    </xf>
    <xf numFmtId="49" fontId="18" fillId="17" borderId="1" xfId="0" applyNumberFormat="1" applyFont="1" applyFill="1" applyBorder="1" applyAlignment="1" applyProtection="1">
      <alignment vertical="top"/>
      <protection hidden="1"/>
    </xf>
    <xf numFmtId="4" fontId="2" fillId="21" borderId="1" xfId="0" applyNumberFormat="1" applyFont="1" applyFill="1" applyBorder="1" applyAlignment="1" applyProtection="1">
      <alignment horizontal="center" vertical="top"/>
      <protection hidden="1"/>
    </xf>
    <xf numFmtId="0" fontId="0" fillId="21" borderId="1" xfId="0" applyFill="1" applyBorder="1" applyAlignment="1" applyProtection="1">
      <alignment vertical="top"/>
      <protection hidden="1"/>
    </xf>
    <xf numFmtId="0" fontId="23" fillId="0" borderId="1" xfId="0" applyFont="1" applyBorder="1" applyAlignment="1" applyProtection="1">
      <alignment horizontal="center" vertical="top"/>
      <protection hidden="1"/>
    </xf>
    <xf numFmtId="0" fontId="0" fillId="0" borderId="1" xfId="0" applyBorder="1" applyAlignment="1" applyProtection="1">
      <alignment vertical="top"/>
      <protection hidden="1"/>
    </xf>
    <xf numFmtId="4" fontId="2" fillId="0" borderId="1" xfId="0" applyNumberFormat="1" applyFont="1" applyBorder="1" applyAlignment="1" applyProtection="1">
      <alignment horizontal="center" vertical="top"/>
      <protection hidden="1"/>
    </xf>
    <xf numFmtId="4" fontId="2" fillId="2" borderId="1" xfId="0" applyNumberFormat="1" applyFont="1" applyFill="1" applyBorder="1" applyAlignment="1" applyProtection="1">
      <alignment horizontal="center" vertical="top"/>
      <protection hidden="1"/>
    </xf>
    <xf numFmtId="0" fontId="0" fillId="2" borderId="1" xfId="0" applyFill="1" applyBorder="1" applyAlignment="1" applyProtection="1">
      <alignment vertical="top"/>
      <protection hidden="1"/>
    </xf>
    <xf numFmtId="0" fontId="0" fillId="0" borderId="0" xfId="0" applyAlignment="1" applyProtection="1">
      <alignment horizontal="center" vertical="top"/>
      <protection hidden="1"/>
    </xf>
    <xf numFmtId="0" fontId="0" fillId="0" borderId="0" xfId="0" applyProtection="1">
      <protection hidden="1"/>
    </xf>
    <xf numFmtId="0" fontId="22" fillId="0" borderId="1" xfId="0" applyFont="1" applyBorder="1" applyAlignment="1" applyProtection="1">
      <alignment horizontal="center" vertical="top"/>
      <protection hidden="1"/>
    </xf>
    <xf numFmtId="0" fontId="0" fillId="0" borderId="1" xfId="0" applyBorder="1" applyAlignment="1" applyProtection="1">
      <alignment horizontal="center" vertical="top"/>
      <protection hidden="1"/>
    </xf>
    <xf numFmtId="49" fontId="18" fillId="17" borderId="1" xfId="0" applyNumberFormat="1" applyFont="1" applyFill="1" applyBorder="1" applyAlignment="1" applyProtection="1">
      <alignment horizontal="center" vertical="top" wrapText="1"/>
      <protection locked="0" hidden="1"/>
    </xf>
    <xf numFmtId="0" fontId="0" fillId="21" borderId="1" xfId="0" applyFill="1" applyBorder="1" applyAlignment="1" applyProtection="1">
      <alignment horizontal="center" vertical="top" wrapText="1"/>
      <protection locked="0" hidden="1"/>
    </xf>
    <xf numFmtId="0" fontId="0" fillId="0" borderId="1" xfId="0" applyBorder="1" applyAlignment="1" applyProtection="1">
      <alignment horizontal="center" vertical="top" wrapText="1"/>
      <protection locked="0" hidden="1"/>
    </xf>
    <xf numFmtId="0" fontId="0" fillId="0" borderId="1" xfId="0" applyBorder="1" applyAlignment="1" applyProtection="1">
      <alignment horizontal="center" wrapText="1"/>
      <protection locked="0" hidden="1"/>
    </xf>
    <xf numFmtId="0" fontId="0" fillId="2" borderId="1" xfId="0" applyFill="1" applyBorder="1" applyAlignment="1" applyProtection="1">
      <alignment horizontal="center" vertical="top" wrapText="1"/>
      <protection locked="0" hidden="1"/>
    </xf>
    <xf numFmtId="9" fontId="0" fillId="0" borderId="1" xfId="1" applyFont="1" applyBorder="1" applyAlignment="1" applyProtection="1">
      <alignment horizontal="center" vertical="top" wrapText="1"/>
      <protection locked="0" hidden="1"/>
    </xf>
    <xf numFmtId="0" fontId="2" fillId="0" borderId="0" xfId="0" applyFont="1" applyAlignment="1" applyProtection="1">
      <alignment horizontal="center" vertical="top" wrapText="1"/>
      <protection hidden="1"/>
    </xf>
    <xf numFmtId="49" fontId="2" fillId="18" borderId="4" xfId="0" applyNumberFormat="1" applyFont="1" applyFill="1" applyBorder="1" applyAlignment="1" applyProtection="1">
      <alignment horizontal="left" vertical="top"/>
      <protection hidden="1"/>
    </xf>
    <xf numFmtId="0" fontId="2" fillId="18" borderId="4" xfId="0" applyFont="1" applyFill="1" applyBorder="1" applyAlignment="1" applyProtection="1">
      <alignment horizontal="left" vertical="top"/>
      <protection hidden="1"/>
    </xf>
    <xf numFmtId="2" fontId="2" fillId="18" borderId="1" xfId="0" applyNumberFormat="1" applyFont="1" applyFill="1" applyBorder="1" applyAlignment="1" applyProtection="1">
      <alignment horizontal="center" vertical="top"/>
      <protection hidden="1"/>
    </xf>
    <xf numFmtId="164" fontId="19" fillId="18" borderId="4" xfId="0" applyNumberFormat="1" applyFont="1" applyFill="1" applyBorder="1" applyAlignment="1" applyProtection="1">
      <alignment horizontal="center" vertical="center"/>
      <protection hidden="1"/>
    </xf>
    <xf numFmtId="0" fontId="3" fillId="18" borderId="1" xfId="0" applyFont="1" applyFill="1" applyBorder="1" applyAlignment="1" applyProtection="1">
      <alignment horizontal="center" vertical="center"/>
      <protection hidden="1"/>
    </xf>
    <xf numFmtId="0" fontId="24" fillId="18" borderId="4" xfId="0" applyFont="1" applyFill="1" applyBorder="1" applyAlignment="1" applyProtection="1">
      <alignment horizontal="center" vertical="center"/>
      <protection hidden="1"/>
    </xf>
    <xf numFmtId="0" fontId="3" fillId="18" borderId="4" xfId="0" applyFont="1" applyFill="1" applyBorder="1" applyAlignment="1" applyProtection="1">
      <alignment horizontal="center" vertical="center"/>
      <protection hidden="1"/>
    </xf>
    <xf numFmtId="49" fontId="0" fillId="2" borderId="4" xfId="0" applyNumberFormat="1" applyFill="1" applyBorder="1" applyAlignment="1" applyProtection="1">
      <alignment horizontal="center" vertical="top" wrapText="1"/>
      <protection hidden="1"/>
    </xf>
    <xf numFmtId="0" fontId="0" fillId="0" borderId="4" xfId="0" applyBorder="1" applyAlignment="1" applyProtection="1">
      <alignment vertical="top" wrapText="1"/>
      <protection hidden="1"/>
    </xf>
    <xf numFmtId="2" fontId="0" fillId="0" borderId="4" xfId="0" applyNumberFormat="1" applyBorder="1" applyAlignment="1" applyProtection="1">
      <alignment horizontal="center" vertical="top" wrapText="1"/>
      <protection hidden="1"/>
    </xf>
    <xf numFmtId="0" fontId="5" fillId="0" borderId="4" xfId="0" applyFont="1" applyBorder="1" applyAlignment="1" applyProtection="1">
      <alignment horizontal="center" vertical="top"/>
      <protection hidden="1"/>
    </xf>
    <xf numFmtId="2" fontId="0" fillId="0" borderId="1" xfId="0" applyNumberFormat="1" applyBorder="1" applyAlignment="1" applyProtection="1">
      <alignment horizontal="center" vertical="top"/>
      <protection hidden="1"/>
    </xf>
    <xf numFmtId="2" fontId="0" fillId="0" borderId="1" xfId="0" applyNumberFormat="1" applyBorder="1" applyAlignment="1" applyProtection="1">
      <alignment horizontal="center" vertical="top" wrapText="1"/>
      <protection hidden="1"/>
    </xf>
    <xf numFmtId="0" fontId="4" fillId="22" borderId="1" xfId="0" applyFont="1" applyFill="1" applyBorder="1" applyAlignment="1" applyProtection="1">
      <alignment horizontal="center" vertical="top"/>
      <protection hidden="1"/>
    </xf>
    <xf numFmtId="165" fontId="0" fillId="0" borderId="1" xfId="0" applyNumberFormat="1" applyBorder="1" applyAlignment="1" applyProtection="1">
      <alignment horizontal="center" vertical="top"/>
      <protection hidden="1"/>
    </xf>
    <xf numFmtId="0" fontId="5" fillId="0" borderId="1" xfId="0" applyFont="1" applyBorder="1" applyAlignment="1" applyProtection="1">
      <alignment horizontal="center" vertical="top"/>
      <protection hidden="1"/>
    </xf>
    <xf numFmtId="0" fontId="5" fillId="0" borderId="1" xfId="0" applyFont="1" applyBorder="1" applyAlignment="1" applyProtection="1">
      <alignment horizontal="center" vertical="center"/>
      <protection hidden="1"/>
    </xf>
    <xf numFmtId="0" fontId="0" fillId="0" borderId="1" xfId="0" applyBorder="1" applyAlignment="1" applyProtection="1">
      <alignment horizontal="center" vertical="top" wrapText="1"/>
      <protection hidden="1"/>
    </xf>
    <xf numFmtId="0" fontId="5" fillId="0" borderId="4" xfId="0" applyFont="1" applyBorder="1" applyAlignment="1" applyProtection="1">
      <alignment horizontal="center" vertical="top" wrapText="1"/>
      <protection hidden="1"/>
    </xf>
    <xf numFmtId="3" fontId="0" fillId="0" borderId="1" xfId="0" applyNumberFormat="1" applyBorder="1" applyAlignment="1" applyProtection="1">
      <alignment horizontal="center" vertical="top"/>
      <protection hidden="1"/>
    </xf>
    <xf numFmtId="3" fontId="0" fillId="0" borderId="1" xfId="0" applyNumberFormat="1" applyBorder="1" applyAlignment="1" applyProtection="1">
      <alignment horizontal="center" vertical="top" wrapText="1"/>
      <protection hidden="1"/>
    </xf>
    <xf numFmtId="49" fontId="2" fillId="21" borderId="1" xfId="0" applyNumberFormat="1" applyFont="1" applyFill="1" applyBorder="1" applyAlignment="1" applyProtection="1">
      <alignment horizontal="left" vertical="top"/>
      <protection hidden="1"/>
    </xf>
    <xf numFmtId="0" fontId="2" fillId="21" borderId="1" xfId="0" applyFont="1" applyFill="1" applyBorder="1" applyAlignment="1" applyProtection="1">
      <alignment horizontal="left" vertical="top"/>
      <protection hidden="1"/>
    </xf>
    <xf numFmtId="2" fontId="2" fillId="21" borderId="1" xfId="0" applyNumberFormat="1" applyFont="1" applyFill="1" applyBorder="1" applyAlignment="1" applyProtection="1">
      <alignment horizontal="center" vertical="top"/>
      <protection hidden="1"/>
    </xf>
    <xf numFmtId="164" fontId="19" fillId="21" borderId="1" xfId="0" applyNumberFormat="1" applyFont="1" applyFill="1" applyBorder="1" applyAlignment="1" applyProtection="1">
      <alignment horizontal="center" vertical="center"/>
      <protection hidden="1"/>
    </xf>
    <xf numFmtId="0" fontId="0" fillId="21" borderId="1" xfId="0" applyFill="1" applyBorder="1" applyAlignment="1" applyProtection="1">
      <alignment horizontal="center" vertical="center"/>
      <protection hidden="1"/>
    </xf>
    <xf numFmtId="0" fontId="19" fillId="21" borderId="1" xfId="0" applyFont="1" applyFill="1" applyBorder="1" applyAlignment="1" applyProtection="1">
      <alignment horizontal="center" vertical="center"/>
      <protection hidden="1"/>
    </xf>
    <xf numFmtId="0" fontId="5" fillId="0" borderId="1" xfId="0" applyFont="1" applyBorder="1" applyAlignment="1" applyProtection="1">
      <alignment horizontal="center" vertical="top" wrapText="1"/>
      <protection hidden="1"/>
    </xf>
    <xf numFmtId="9" fontId="4" fillId="22" borderId="1" xfId="1" applyFont="1" applyFill="1" applyBorder="1" applyAlignment="1" applyProtection="1">
      <alignment horizontal="center" vertical="top"/>
      <protection hidden="1"/>
    </xf>
    <xf numFmtId="49" fontId="0" fillId="0" borderId="0" xfId="0" applyNumberFormat="1" applyAlignment="1" applyProtection="1">
      <alignment horizontal="center" vertical="top" wrapText="1"/>
      <protection hidden="1"/>
    </xf>
    <xf numFmtId="0" fontId="0" fillId="0" borderId="0" xfId="0" applyAlignment="1" applyProtection="1">
      <alignment vertical="top" wrapText="1"/>
      <protection hidden="1"/>
    </xf>
    <xf numFmtId="2" fontId="0" fillId="0" borderId="0" xfId="0" applyNumberFormat="1" applyAlignment="1" applyProtection="1">
      <alignment horizontal="center" vertical="top" wrapText="1"/>
      <protection hidden="1"/>
    </xf>
    <xf numFmtId="164" fontId="9" fillId="0" borderId="0" xfId="0" applyNumberFormat="1" applyFont="1" applyAlignment="1" applyProtection="1">
      <alignment horizontal="center" vertical="center"/>
      <protection hidden="1"/>
    </xf>
    <xf numFmtId="0" fontId="5" fillId="0" borderId="0" xfId="0" applyFont="1" applyAlignment="1" applyProtection="1">
      <alignment horizontal="center" vertical="center"/>
      <protection hidden="1"/>
    </xf>
    <xf numFmtId="0" fontId="9" fillId="0" borderId="0" xfId="0" applyFont="1" applyAlignment="1" applyProtection="1">
      <alignment horizontal="center" vertical="center"/>
      <protection hidden="1"/>
    </xf>
    <xf numFmtId="49" fontId="18" fillId="17" borderId="1" xfId="0" applyNumberFormat="1" applyFont="1" applyFill="1" applyBorder="1" applyAlignment="1" applyProtection="1">
      <alignment horizontal="left" vertical="top"/>
      <protection hidden="1"/>
    </xf>
    <xf numFmtId="0" fontId="6" fillId="17" borderId="1" xfId="0" applyFont="1" applyFill="1" applyBorder="1" applyAlignment="1" applyProtection="1">
      <alignment horizontal="center" vertical="top"/>
      <protection hidden="1"/>
    </xf>
    <xf numFmtId="2" fontId="6" fillId="17" borderId="1" xfId="0" applyNumberFormat="1" applyFont="1" applyFill="1" applyBorder="1" applyAlignment="1" applyProtection="1">
      <alignment horizontal="center" vertical="top"/>
      <protection hidden="1"/>
    </xf>
    <xf numFmtId="0" fontId="4" fillId="17" borderId="1" xfId="0" applyFont="1" applyFill="1" applyBorder="1" applyAlignment="1" applyProtection="1">
      <alignment horizontal="center" vertical="center"/>
      <protection hidden="1"/>
    </xf>
    <xf numFmtId="9" fontId="5" fillId="0" borderId="1" xfId="0" applyNumberFormat="1" applyFont="1" applyBorder="1" applyAlignment="1" applyProtection="1">
      <alignment horizontal="center" vertical="top"/>
      <protection hidden="1"/>
    </xf>
    <xf numFmtId="49" fontId="2" fillId="18" borderId="1" xfId="0" applyNumberFormat="1" applyFont="1" applyFill="1" applyBorder="1" applyAlignment="1" applyProtection="1">
      <alignment horizontal="left" vertical="top"/>
      <protection hidden="1"/>
    </xf>
    <xf numFmtId="0" fontId="2" fillId="18" borderId="1" xfId="0" applyFont="1" applyFill="1" applyBorder="1" applyAlignment="1" applyProtection="1">
      <alignment horizontal="left" vertical="top"/>
      <protection hidden="1"/>
    </xf>
    <xf numFmtId="164" fontId="19" fillId="18" borderId="1" xfId="0" applyNumberFormat="1" applyFont="1" applyFill="1" applyBorder="1" applyAlignment="1" applyProtection="1">
      <alignment horizontal="center" vertical="center"/>
      <protection hidden="1"/>
    </xf>
    <xf numFmtId="0" fontId="24" fillId="18" borderId="1" xfId="0" applyFont="1" applyFill="1" applyBorder="1" applyAlignment="1" applyProtection="1">
      <alignment horizontal="center" vertical="center"/>
      <protection hidden="1"/>
    </xf>
    <xf numFmtId="3" fontId="5" fillId="0" borderId="1" xfId="0" applyNumberFormat="1" applyFont="1" applyBorder="1" applyAlignment="1" applyProtection="1">
      <alignment horizontal="center" vertical="top"/>
      <protection hidden="1"/>
    </xf>
    <xf numFmtId="0" fontId="3" fillId="6" borderId="1" xfId="0" applyFont="1" applyFill="1" applyBorder="1" applyAlignment="1" applyProtection="1">
      <alignment horizontal="left" vertical="top"/>
      <protection hidden="1"/>
    </xf>
    <xf numFmtId="2" fontId="3" fillId="6" borderId="1" xfId="0" applyNumberFormat="1" applyFont="1" applyFill="1" applyBorder="1" applyAlignment="1" applyProtection="1">
      <alignment horizontal="center" vertical="top" wrapText="1"/>
      <protection hidden="1"/>
    </xf>
    <xf numFmtId="164" fontId="11" fillId="6" borderId="1" xfId="0" applyNumberFormat="1" applyFont="1" applyFill="1" applyBorder="1" applyAlignment="1" applyProtection="1">
      <alignment horizontal="center" vertical="top"/>
      <protection hidden="1"/>
    </xf>
    <xf numFmtId="0" fontId="4" fillId="6" borderId="1" xfId="0" applyFont="1" applyFill="1" applyBorder="1" applyAlignment="1" applyProtection="1">
      <alignment horizontal="center" vertical="top"/>
      <protection hidden="1"/>
    </xf>
    <xf numFmtId="0" fontId="11" fillId="6" borderId="1" xfId="0" applyFont="1" applyFill="1" applyBorder="1" applyAlignment="1" applyProtection="1">
      <alignment horizontal="center" vertical="top"/>
      <protection hidden="1"/>
    </xf>
    <xf numFmtId="9" fontId="5" fillId="0" borderId="1" xfId="0" applyNumberFormat="1" applyFont="1" applyBorder="1" applyAlignment="1" applyProtection="1">
      <alignment horizontal="center" vertical="top" wrapText="1"/>
      <protection hidden="1"/>
    </xf>
    <xf numFmtId="0" fontId="4" fillId="22" borderId="1" xfId="0" applyFont="1" applyFill="1" applyBorder="1" applyAlignment="1" applyProtection="1">
      <alignment horizontal="center" vertical="top" wrapText="1"/>
      <protection hidden="1"/>
    </xf>
    <xf numFmtId="0" fontId="17" fillId="16" borderId="0" xfId="0" applyFont="1" applyFill="1" applyAlignment="1" applyProtection="1">
      <alignment horizontal="left" vertical="center"/>
      <protection hidden="1"/>
    </xf>
    <xf numFmtId="0" fontId="17" fillId="16" borderId="8" xfId="0" applyFont="1" applyFill="1" applyBorder="1" applyAlignment="1" applyProtection="1">
      <alignment horizontal="left" vertical="center"/>
      <protection hidden="1"/>
    </xf>
    <xf numFmtId="0" fontId="17" fillId="16" borderId="9" xfId="0" applyFont="1" applyFill="1" applyBorder="1" applyAlignment="1" applyProtection="1">
      <alignment horizontal="left" vertical="center"/>
      <protection hidden="1"/>
    </xf>
    <xf numFmtId="0" fontId="17" fillId="15" borderId="10" xfId="0" applyFont="1" applyFill="1" applyBorder="1" applyAlignment="1" applyProtection="1">
      <alignment horizontal="left" vertical="center"/>
      <protection hidden="1"/>
    </xf>
    <xf numFmtId="0" fontId="3" fillId="6" borderId="1" xfId="0" applyFont="1" applyFill="1" applyBorder="1" applyAlignment="1" applyProtection="1">
      <alignment horizontal="left" vertical="top" wrapText="1"/>
      <protection hidden="1"/>
    </xf>
    <xf numFmtId="164" fontId="11" fillId="6" borderId="1" xfId="0" applyNumberFormat="1" applyFont="1" applyFill="1" applyBorder="1" applyAlignment="1" applyProtection="1">
      <alignment horizontal="center" vertical="center"/>
      <protection hidden="1"/>
    </xf>
    <xf numFmtId="0" fontId="4" fillId="6" borderId="1" xfId="0" applyFont="1" applyFill="1" applyBorder="1" applyAlignment="1" applyProtection="1">
      <alignment horizontal="center" vertical="center"/>
      <protection hidden="1"/>
    </xf>
    <xf numFmtId="0" fontId="11" fillId="6" borderId="1" xfId="0" applyFont="1" applyFill="1" applyBorder="1" applyAlignment="1" applyProtection="1">
      <alignment horizontal="center" vertical="center"/>
      <protection hidden="1"/>
    </xf>
    <xf numFmtId="49" fontId="0" fillId="0" borderId="0" xfId="0" applyNumberFormat="1" applyAlignment="1">
      <alignment horizontal="center" vertical="top"/>
    </xf>
    <xf numFmtId="49" fontId="2" fillId="0" borderId="1" xfId="0" applyNumberFormat="1" applyFont="1" applyBorder="1" applyAlignment="1">
      <alignment horizontal="center" vertical="top"/>
    </xf>
    <xf numFmtId="0" fontId="2" fillId="0" borderId="1" xfId="0" applyNumberFormat="1" applyFont="1" applyBorder="1" applyAlignment="1">
      <alignment horizontal="center" vertical="top"/>
    </xf>
    <xf numFmtId="0" fontId="29" fillId="0" borderId="0" xfId="0" applyFont="1"/>
    <xf numFmtId="49" fontId="2" fillId="0" borderId="1" xfId="0" applyNumberFormat="1" applyFont="1" applyBorder="1" applyAlignment="1">
      <alignment horizontal="left" vertical="top" wrapText="1"/>
    </xf>
    <xf numFmtId="0" fontId="3" fillId="18" borderId="1" xfId="0" applyNumberFormat="1" applyFont="1" applyFill="1" applyBorder="1" applyAlignment="1">
      <alignment horizontal="center" vertical="top" wrapText="1"/>
    </xf>
    <xf numFmtId="0" fontId="2" fillId="0" borderId="1" xfId="0" applyNumberFormat="1" applyFont="1" applyBorder="1" applyAlignment="1">
      <alignment horizontal="center" vertical="top" wrapText="1"/>
    </xf>
    <xf numFmtId="0" fontId="2" fillId="0" borderId="0" xfId="0" applyNumberFormat="1" applyFont="1" applyAlignment="1">
      <alignment horizontal="center" vertical="top"/>
    </xf>
    <xf numFmtId="0" fontId="0" fillId="0" borderId="0" xfId="0" applyNumberFormat="1" applyAlignment="1">
      <alignment horizontal="center" vertical="top"/>
    </xf>
    <xf numFmtId="0" fontId="2" fillId="0" borderId="1" xfId="0" applyNumberFormat="1" applyFont="1" applyBorder="1" applyAlignment="1">
      <alignment horizontal="left" vertical="top" wrapText="1"/>
    </xf>
    <xf numFmtId="0" fontId="0" fillId="0" borderId="1" xfId="0" applyNumberFormat="1" applyBorder="1" applyAlignment="1">
      <alignment vertical="top" wrapText="1"/>
    </xf>
    <xf numFmtId="0" fontId="0" fillId="0" borderId="1" xfId="0" applyFill="1" applyBorder="1" applyAlignment="1" applyProtection="1">
      <alignment vertical="top"/>
      <protection hidden="1"/>
    </xf>
    <xf numFmtId="49" fontId="0" fillId="0" borderId="1" xfId="0" applyNumberFormat="1" applyFill="1" applyBorder="1" applyAlignment="1">
      <alignment horizontal="center" vertical="top"/>
    </xf>
    <xf numFmtId="49" fontId="18" fillId="17" borderId="1" xfId="0" applyNumberFormat="1" applyFont="1" applyFill="1" applyBorder="1" applyAlignment="1" applyProtection="1">
      <alignment horizontal="left" vertical="top"/>
      <protection locked="0" hidden="1"/>
    </xf>
    <xf numFmtId="0" fontId="0" fillId="21" borderId="1" xfId="0" applyFill="1" applyBorder="1" applyAlignment="1" applyProtection="1">
      <alignment horizontal="left" vertical="top"/>
      <protection locked="0" hidden="1"/>
    </xf>
    <xf numFmtId="0" fontId="0" fillId="0" borderId="1" xfId="0" applyBorder="1" applyAlignment="1" applyProtection="1">
      <alignment horizontal="left" vertical="top"/>
      <protection locked="0" hidden="1"/>
    </xf>
    <xf numFmtId="0" fontId="0" fillId="0" borderId="1" xfId="0" applyBorder="1" applyAlignment="1" applyProtection="1">
      <alignment horizontal="left"/>
      <protection locked="0" hidden="1"/>
    </xf>
    <xf numFmtId="0" fontId="25" fillId="0" borderId="1" xfId="0" applyFont="1" applyBorder="1" applyAlignment="1" applyProtection="1">
      <alignment horizontal="left"/>
      <protection locked="0" hidden="1"/>
    </xf>
    <xf numFmtId="0" fontId="0" fillId="2" borderId="1" xfId="0" applyFill="1" applyBorder="1" applyAlignment="1" applyProtection="1">
      <alignment horizontal="left" vertical="top"/>
      <protection locked="0" hidden="1"/>
    </xf>
    <xf numFmtId="0" fontId="2" fillId="17" borderId="23" xfId="0" applyFont="1" applyFill="1" applyBorder="1" applyAlignment="1">
      <alignment horizontal="left" vertical="top"/>
    </xf>
    <xf numFmtId="0" fontId="2" fillId="17" borderId="24" xfId="0" applyFont="1" applyFill="1" applyBorder="1" applyAlignment="1">
      <alignment horizontal="left" vertical="top"/>
    </xf>
    <xf numFmtId="0" fontId="2" fillId="17" borderId="25" xfId="0" applyFont="1" applyFill="1"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28" fillId="0" borderId="2" xfId="2" applyBorder="1" applyAlignment="1">
      <alignment horizontal="left" vertical="top"/>
    </xf>
    <xf numFmtId="0" fontId="28" fillId="0" borderId="3" xfId="2" applyBorder="1" applyAlignment="1">
      <alignment horizontal="left" vertical="top"/>
    </xf>
    <xf numFmtId="0" fontId="28" fillId="0" borderId="1" xfId="2" applyBorder="1" applyAlignment="1">
      <alignment horizontal="left" vertical="top"/>
    </xf>
    <xf numFmtId="49" fontId="2" fillId="21" borderId="2" xfId="0" applyNumberFormat="1" applyFont="1" applyFill="1" applyBorder="1" applyAlignment="1">
      <alignment horizontal="left" vertical="top"/>
    </xf>
    <xf numFmtId="0" fontId="0" fillId="0" borderId="41" xfId="0" applyBorder="1" applyAlignment="1">
      <alignment horizontal="left" vertical="top"/>
    </xf>
    <xf numFmtId="49" fontId="18" fillId="17" borderId="2" xfId="0" applyNumberFormat="1" applyFont="1" applyFill="1" applyBorder="1" applyAlignment="1">
      <alignment horizontal="left" vertical="top"/>
    </xf>
    <xf numFmtId="49" fontId="2" fillId="2" borderId="2" xfId="0" applyNumberFormat="1" applyFont="1" applyFill="1" applyBorder="1" applyAlignment="1">
      <alignment horizontal="left" vertical="top"/>
    </xf>
    <xf numFmtId="0" fontId="0" fillId="0" borderId="1" xfId="0" applyBorder="1" applyAlignment="1">
      <alignment horizontal="left" vertical="top" wrapText="1"/>
    </xf>
    <xf numFmtId="49" fontId="2" fillId="21" borderId="41" xfId="0" applyNumberFormat="1" applyFont="1" applyFill="1" applyBorder="1" applyAlignment="1">
      <alignment horizontal="left" vertical="top"/>
    </xf>
    <xf numFmtId="49" fontId="2" fillId="21" borderId="3" xfId="0" applyNumberFormat="1" applyFont="1" applyFill="1" applyBorder="1" applyAlignment="1">
      <alignment horizontal="left" vertical="top"/>
    </xf>
    <xf numFmtId="4" fontId="27" fillId="0" borderId="34" xfId="0" applyNumberFormat="1" applyFont="1" applyBorder="1" applyAlignment="1" applyProtection="1">
      <alignment horizontal="center" vertical="top" wrapText="1"/>
      <protection hidden="1"/>
    </xf>
    <xf numFmtId="0" fontId="27" fillId="0" borderId="43" xfId="0" applyFont="1" applyBorder="1" applyAlignment="1" applyProtection="1">
      <alignment horizontal="center" vertical="top" wrapText="1"/>
      <protection hidden="1"/>
    </xf>
    <xf numFmtId="0" fontId="28" fillId="0" borderId="0" xfId="2"/>
    <xf numFmtId="0" fontId="27" fillId="0" borderId="34" xfId="0" applyFont="1" applyBorder="1" applyAlignment="1" applyProtection="1">
      <alignment horizontal="center" vertical="top" wrapText="1"/>
      <protection hidden="1"/>
    </xf>
    <xf numFmtId="0" fontId="3" fillId="18" borderId="42" xfId="0" applyFont="1" applyFill="1" applyBorder="1" applyAlignment="1">
      <alignment horizontal="left" vertical="top" indent="1"/>
    </xf>
    <xf numFmtId="0" fontId="4" fillId="18" borderId="42" xfId="0" applyFont="1" applyFill="1" applyBorder="1" applyAlignment="1">
      <alignment horizontal="left" vertical="top" indent="1"/>
    </xf>
    <xf numFmtId="0" fontId="3" fillId="18" borderId="1" xfId="0" applyFont="1" applyFill="1" applyBorder="1" applyAlignment="1">
      <alignment horizontal="center" vertical="top"/>
    </xf>
    <xf numFmtId="49" fontId="18" fillId="17" borderId="41" xfId="0" applyNumberFormat="1" applyFont="1" applyFill="1" applyBorder="1" applyAlignment="1">
      <alignment horizontal="left" vertical="top"/>
    </xf>
    <xf numFmtId="49" fontId="18" fillId="17" borderId="3" xfId="0" applyNumberFormat="1" applyFont="1" applyFill="1" applyBorder="1" applyAlignment="1">
      <alignment horizontal="left" vertical="top"/>
    </xf>
    <xf numFmtId="0" fontId="2" fillId="21" borderId="1" xfId="0" applyFont="1" applyFill="1" applyBorder="1" applyAlignment="1">
      <alignment horizontal="left" vertical="top"/>
    </xf>
    <xf numFmtId="49" fontId="0" fillId="0" borderId="1" xfId="0" applyNumberFormat="1" applyBorder="1" applyAlignment="1">
      <alignment horizontal="center" vertical="top"/>
    </xf>
    <xf numFmtId="0" fontId="2" fillId="0" borderId="4" xfId="0" applyFont="1"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4" xfId="0" applyBorder="1" applyAlignment="1">
      <alignment horizontal="left" vertical="top"/>
    </xf>
    <xf numFmtId="0" fontId="2" fillId="0" borderId="6" xfId="0" applyFont="1" applyBorder="1" applyAlignment="1">
      <alignment horizontal="left" vertical="top"/>
    </xf>
    <xf numFmtId="0" fontId="2" fillId="21" borderId="2" xfId="0" applyFont="1" applyFill="1" applyBorder="1" applyAlignment="1">
      <alignment horizontal="left" vertical="top"/>
    </xf>
    <xf numFmtId="0" fontId="2" fillId="21" borderId="3" xfId="0" applyFont="1" applyFill="1" applyBorder="1" applyAlignment="1">
      <alignment horizontal="left" vertical="top"/>
    </xf>
    <xf numFmtId="49" fontId="2" fillId="0" borderId="4" xfId="0" applyNumberFormat="1" applyFont="1" applyBorder="1" applyAlignment="1">
      <alignment horizontal="center" vertical="top"/>
    </xf>
    <xf numFmtId="49" fontId="2" fillId="0" borderId="5" xfId="0" applyNumberFormat="1" applyFont="1" applyBorder="1" applyAlignment="1">
      <alignment horizontal="center" vertical="top"/>
    </xf>
    <xf numFmtId="49" fontId="2" fillId="0" borderId="6" xfId="0" applyNumberFormat="1" applyFont="1" applyBorder="1" applyAlignment="1">
      <alignment horizontal="center" vertical="top"/>
    </xf>
    <xf numFmtId="0" fontId="2" fillId="0" borderId="5" xfId="0" applyFont="1" applyBorder="1" applyAlignment="1">
      <alignment horizontal="left" vertical="top"/>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49" fontId="0" fillId="2" borderId="4" xfId="0" applyNumberFormat="1" applyFill="1" applyBorder="1" applyAlignment="1" applyProtection="1">
      <alignment horizontal="center" vertical="top" wrapText="1"/>
      <protection hidden="1"/>
    </xf>
    <xf numFmtId="49" fontId="0" fillId="2" borderId="5" xfId="0" applyNumberFormat="1" applyFill="1" applyBorder="1" applyAlignment="1" applyProtection="1">
      <alignment horizontal="center" vertical="top" wrapText="1"/>
      <protection hidden="1"/>
    </xf>
    <xf numFmtId="49" fontId="0" fillId="2" borderId="6" xfId="0" applyNumberFormat="1" applyFill="1" applyBorder="1" applyAlignment="1" applyProtection="1">
      <alignment horizontal="center" vertical="top" wrapText="1"/>
      <protection hidden="1"/>
    </xf>
    <xf numFmtId="0" fontId="0" fillId="0" borderId="1" xfId="0" applyBorder="1" applyAlignment="1" applyProtection="1">
      <alignment horizontal="left" vertical="top" wrapText="1"/>
      <protection hidden="1"/>
    </xf>
    <xf numFmtId="0" fontId="0" fillId="0" borderId="4" xfId="0" applyBorder="1" applyAlignment="1" applyProtection="1">
      <alignment horizontal="left" vertical="top" wrapText="1"/>
      <protection hidden="1"/>
    </xf>
    <xf numFmtId="0" fontId="0" fillId="0" borderId="5" xfId="0" applyBorder="1" applyAlignment="1" applyProtection="1">
      <alignment horizontal="left" vertical="top" wrapText="1"/>
      <protection hidden="1"/>
    </xf>
    <xf numFmtId="0" fontId="0" fillId="0" borderId="6" xfId="0" applyBorder="1" applyAlignment="1" applyProtection="1">
      <alignment horizontal="left" vertical="top" wrapText="1"/>
      <protection hidden="1"/>
    </xf>
    <xf numFmtId="49" fontId="2" fillId="21" borderId="2" xfId="0" applyNumberFormat="1" applyFont="1" applyFill="1" applyBorder="1" applyAlignment="1" applyProtection="1">
      <alignment horizontal="left" vertical="top"/>
      <protection hidden="1"/>
    </xf>
    <xf numFmtId="49" fontId="2" fillId="21" borderId="41" xfId="0" applyNumberFormat="1" applyFont="1" applyFill="1" applyBorder="1" applyAlignment="1" applyProtection="1">
      <alignment horizontal="left" vertical="top"/>
      <protection hidden="1"/>
    </xf>
    <xf numFmtId="49" fontId="2" fillId="21" borderId="3" xfId="0" applyNumberFormat="1" applyFont="1" applyFill="1" applyBorder="1" applyAlignment="1" applyProtection="1">
      <alignment horizontal="left" vertical="top"/>
      <protection hidden="1"/>
    </xf>
    <xf numFmtId="0" fontId="0" fillId="0" borderId="4" xfId="0" applyBorder="1" applyAlignment="1" applyProtection="1">
      <alignment vertical="top" wrapText="1"/>
      <protection hidden="1"/>
    </xf>
    <xf numFmtId="0" fontId="0" fillId="0" borderId="5" xfId="0" applyBorder="1" applyAlignment="1" applyProtection="1">
      <alignment vertical="top" wrapText="1"/>
      <protection hidden="1"/>
    </xf>
    <xf numFmtId="0" fontId="0" fillId="0" borderId="6" xfId="0" applyBorder="1" applyAlignment="1" applyProtection="1">
      <alignment vertical="top" wrapText="1"/>
      <protection hidden="1"/>
    </xf>
    <xf numFmtId="49" fontId="18" fillId="17" borderId="2" xfId="0" applyNumberFormat="1" applyFont="1" applyFill="1" applyBorder="1" applyAlignment="1" applyProtection="1">
      <alignment horizontal="left" vertical="top"/>
      <protection hidden="1"/>
    </xf>
    <xf numFmtId="49" fontId="18" fillId="17" borderId="41" xfId="0" applyNumberFormat="1" applyFont="1" applyFill="1" applyBorder="1" applyAlignment="1" applyProtection="1">
      <alignment horizontal="left" vertical="top"/>
      <protection hidden="1"/>
    </xf>
    <xf numFmtId="49" fontId="18" fillId="17" borderId="3" xfId="0" applyNumberFormat="1" applyFont="1" applyFill="1" applyBorder="1" applyAlignment="1" applyProtection="1">
      <alignment horizontal="left" vertical="top"/>
      <protection hidden="1"/>
    </xf>
    <xf numFmtId="49" fontId="0" fillId="2" borderId="1" xfId="0" applyNumberFormat="1" applyFill="1" applyBorder="1" applyAlignment="1" applyProtection="1">
      <alignment horizontal="center" vertical="top" wrapText="1"/>
      <protection hidden="1"/>
    </xf>
    <xf numFmtId="49" fontId="0" fillId="2" borderId="4" xfId="0" applyNumberFormat="1" applyFill="1" applyBorder="1" applyAlignment="1" applyProtection="1">
      <alignment horizontal="center" vertical="top"/>
      <protection hidden="1"/>
    </xf>
    <xf numFmtId="49" fontId="0" fillId="2" borderId="5" xfId="0" applyNumberFormat="1" applyFill="1" applyBorder="1" applyAlignment="1" applyProtection="1">
      <alignment horizontal="center" vertical="top"/>
      <protection hidden="1"/>
    </xf>
    <xf numFmtId="49" fontId="0" fillId="2" borderId="6" xfId="0" applyNumberFormat="1" applyFill="1" applyBorder="1" applyAlignment="1" applyProtection="1">
      <alignment horizontal="center" vertical="top"/>
      <protection hidden="1"/>
    </xf>
    <xf numFmtId="0" fontId="0" fillId="24" borderId="4" xfId="0" applyFill="1" applyBorder="1" applyAlignment="1" applyProtection="1">
      <alignment horizontal="left" vertical="top" wrapText="1"/>
      <protection hidden="1"/>
    </xf>
    <xf numFmtId="49" fontId="0" fillId="2" borderId="4" xfId="0" applyNumberFormat="1" applyFill="1" applyBorder="1" applyAlignment="1">
      <alignment horizontal="center" vertical="top" wrapText="1"/>
    </xf>
    <xf numFmtId="49" fontId="0" fillId="2" borderId="5" xfId="0" applyNumberFormat="1" applyFill="1" applyBorder="1" applyAlignment="1">
      <alignment horizontal="center" vertical="top" wrapText="1"/>
    </xf>
    <xf numFmtId="49" fontId="0" fillId="2" borderId="6" xfId="0" applyNumberFormat="1" applyFill="1" applyBorder="1" applyAlignment="1">
      <alignment horizontal="center"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49" fontId="0" fillId="24" borderId="4" xfId="0" applyNumberFormat="1" applyFill="1" applyBorder="1" applyAlignment="1">
      <alignment horizontal="center" vertical="top" wrapText="1"/>
    </xf>
    <xf numFmtId="49" fontId="0" fillId="24" borderId="5" xfId="0" applyNumberFormat="1" applyFill="1" applyBorder="1" applyAlignment="1">
      <alignment horizontal="center" vertical="top" wrapText="1"/>
    </xf>
    <xf numFmtId="49" fontId="0" fillId="24" borderId="6" xfId="0" applyNumberFormat="1" applyFill="1" applyBorder="1" applyAlignment="1">
      <alignment horizontal="center" vertical="top" wrapText="1"/>
    </xf>
    <xf numFmtId="49" fontId="0" fillId="24" borderId="1" xfId="0" applyNumberFormat="1" applyFill="1" applyBorder="1" applyAlignment="1">
      <alignment horizontal="center" vertical="top" wrapText="1"/>
    </xf>
    <xf numFmtId="49" fontId="0" fillId="24" borderId="4" xfId="0" applyNumberFormat="1" applyFill="1" applyBorder="1" applyAlignment="1">
      <alignment horizontal="center" vertical="top"/>
    </xf>
    <xf numFmtId="49" fontId="0" fillId="24" borderId="5" xfId="0" applyNumberFormat="1" applyFill="1" applyBorder="1" applyAlignment="1">
      <alignment horizontal="center" vertical="top"/>
    </xf>
    <xf numFmtId="49" fontId="0" fillId="24" borderId="6" xfId="0" applyNumberFormat="1" applyFill="1" applyBorder="1" applyAlignment="1">
      <alignment horizontal="center" vertical="top"/>
    </xf>
    <xf numFmtId="0" fontId="0" fillId="24" borderId="5" xfId="0" applyFill="1" applyBorder="1" applyAlignment="1">
      <alignment horizontal="center" vertical="top" wrapText="1"/>
    </xf>
    <xf numFmtId="0" fontId="0" fillId="24" borderId="6" xfId="0" applyFill="1" applyBorder="1" applyAlignment="1">
      <alignment horizontal="center" vertical="top" wrapText="1"/>
    </xf>
    <xf numFmtId="49" fontId="0" fillId="2" borderId="1" xfId="0" applyNumberFormat="1" applyFill="1" applyBorder="1" applyAlignment="1">
      <alignment horizontal="center" vertical="top" wrapText="1"/>
    </xf>
    <xf numFmtId="0" fontId="0" fillId="0" borderId="1" xfId="0" applyBorder="1" applyAlignment="1">
      <alignment vertical="top" wrapText="1"/>
    </xf>
    <xf numFmtId="49" fontId="0" fillId="0" borderId="4" xfId="0" applyNumberFormat="1" applyBorder="1" applyAlignment="1">
      <alignment horizontal="center" vertical="top" wrapText="1"/>
    </xf>
    <xf numFmtId="49" fontId="0" fillId="0" borderId="5" xfId="0" applyNumberFormat="1" applyBorder="1" applyAlignment="1">
      <alignment horizontal="center" vertical="top" wrapText="1"/>
    </xf>
    <xf numFmtId="49" fontId="0" fillId="0" borderId="6" xfId="0" applyNumberFormat="1"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164" fontId="9" fillId="0" borderId="4" xfId="0" applyNumberFormat="1" applyFont="1" applyBorder="1" applyAlignment="1">
      <alignment horizontal="center" vertical="top"/>
    </xf>
    <xf numFmtId="164" fontId="9" fillId="0" borderId="5" xfId="0" applyNumberFormat="1" applyFont="1" applyBorder="1" applyAlignment="1">
      <alignment horizontal="center" vertical="top"/>
    </xf>
    <xf numFmtId="164" fontId="9" fillId="0" borderId="6" xfId="0" applyNumberFormat="1"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9" fillId="0" borderId="6"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0" fillId="0" borderId="4" xfId="0" applyBorder="1" applyAlignment="1">
      <alignment vertical="top"/>
    </xf>
    <xf numFmtId="0" fontId="0" fillId="0" borderId="6" xfId="0" applyBorder="1" applyAlignment="1">
      <alignment vertical="top"/>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164"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0" fontId="16" fillId="12" borderId="4" xfId="0" applyFont="1" applyFill="1" applyBorder="1" applyAlignment="1">
      <alignment horizontal="center" vertical="top" wrapText="1"/>
    </xf>
    <xf numFmtId="0" fontId="16" fillId="12" borderId="5" xfId="0" applyFont="1" applyFill="1" applyBorder="1" applyAlignment="1">
      <alignment horizontal="center" vertical="top" wrapText="1"/>
    </xf>
    <xf numFmtId="0" fontId="16" fillId="12" borderId="6" xfId="0" applyFont="1" applyFill="1" applyBorder="1" applyAlignment="1">
      <alignment horizontal="center" vertical="top" wrapText="1"/>
    </xf>
    <xf numFmtId="0" fontId="5" fillId="0" borderId="4" xfId="0" applyFont="1" applyBorder="1" applyAlignment="1">
      <alignment horizontal="center" vertical="top" wrapText="1"/>
    </xf>
    <xf numFmtId="0" fontId="5" fillId="0" borderId="6" xfId="0" applyFont="1" applyBorder="1" applyAlignment="1">
      <alignment horizontal="center" vertical="top" wrapText="1"/>
    </xf>
    <xf numFmtId="0" fontId="9" fillId="10" borderId="4" xfId="0" applyFont="1" applyFill="1" applyBorder="1" applyAlignment="1">
      <alignment horizontal="center" vertical="top"/>
    </xf>
    <xf numFmtId="0" fontId="9" fillId="10" borderId="5" xfId="0" applyFont="1" applyFill="1" applyBorder="1" applyAlignment="1">
      <alignment horizontal="center" vertical="top"/>
    </xf>
    <xf numFmtId="0" fontId="9" fillId="10" borderId="6" xfId="0" applyFont="1" applyFill="1" applyBorder="1" applyAlignment="1">
      <alignment horizontal="center" vertical="top"/>
    </xf>
    <xf numFmtId="0" fontId="5" fillId="0" borderId="5" xfId="0" applyFont="1" applyBorder="1" applyAlignment="1">
      <alignment horizontal="center" vertical="top" wrapText="1"/>
    </xf>
    <xf numFmtId="0" fontId="0" fillId="24" borderId="4" xfId="0" applyFill="1" applyBorder="1" applyAlignment="1">
      <alignment horizontal="left" vertical="top" wrapText="1"/>
    </xf>
    <xf numFmtId="0" fontId="0" fillId="24" borderId="5" xfId="0" applyFill="1" applyBorder="1" applyAlignment="1">
      <alignment horizontal="left" vertical="top" wrapText="1"/>
    </xf>
    <xf numFmtId="0" fontId="0" fillId="24" borderId="6" xfId="0" applyFill="1" applyBorder="1" applyAlignment="1">
      <alignment horizontal="left" vertical="top" wrapText="1"/>
    </xf>
    <xf numFmtId="49" fontId="0" fillId="0" borderId="4" xfId="0" applyNumberFormat="1" applyBorder="1" applyAlignment="1">
      <alignment horizontal="center" vertical="top"/>
    </xf>
    <xf numFmtId="49" fontId="0" fillId="0" borderId="6" xfId="0" applyNumberFormat="1" applyBorder="1" applyAlignment="1">
      <alignment horizontal="center" vertical="top"/>
    </xf>
    <xf numFmtId="0" fontId="9" fillId="10" borderId="4" xfId="0" applyFont="1" applyFill="1" applyBorder="1" applyAlignment="1">
      <alignment horizontal="center" vertical="top" wrapText="1"/>
    </xf>
    <xf numFmtId="0" fontId="0" fillId="10" borderId="6" xfId="0" applyFill="1" applyBorder="1" applyAlignment="1">
      <alignment horizontal="center" vertical="top" wrapText="1"/>
    </xf>
    <xf numFmtId="164" fontId="9" fillId="10" borderId="4" xfId="0" applyNumberFormat="1" applyFont="1" applyFill="1" applyBorder="1" applyAlignment="1">
      <alignment horizontal="center" vertical="top" wrapText="1"/>
    </xf>
    <xf numFmtId="9" fontId="5" fillId="0" borderId="4" xfId="0" applyNumberFormat="1" applyFont="1" applyBorder="1" applyAlignment="1">
      <alignment horizontal="center" vertical="top"/>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9" fillId="3" borderId="4" xfId="0" applyFont="1" applyFill="1" applyBorder="1" applyAlignment="1">
      <alignment horizontal="center" vertical="top"/>
    </xf>
    <xf numFmtId="0" fontId="9" fillId="3" borderId="5" xfId="0" applyFont="1" applyFill="1" applyBorder="1" applyAlignment="1">
      <alignment horizontal="center" vertical="top"/>
    </xf>
    <xf numFmtId="164" fontId="9" fillId="0" borderId="5" xfId="0" applyNumberFormat="1"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49" fontId="0" fillId="0" borderId="1" xfId="0" applyNumberFormat="1" applyBorder="1" applyAlignment="1">
      <alignment horizontal="center" vertical="top" wrapText="1"/>
    </xf>
    <xf numFmtId="164" fontId="9" fillId="0" borderId="1" xfId="0" applyNumberFormat="1" applyFont="1" applyBorder="1" applyAlignment="1">
      <alignment horizontal="center" vertical="top"/>
    </xf>
    <xf numFmtId="0" fontId="9" fillId="0" borderId="1" xfId="0" applyFont="1" applyBorder="1" applyAlignment="1">
      <alignment horizontal="center" vertical="top"/>
    </xf>
    <xf numFmtId="0" fontId="0" fillId="0" borderId="1" xfId="0" applyBorder="1" applyAlignment="1">
      <alignment horizontal="center" vertical="top"/>
    </xf>
    <xf numFmtId="0" fontId="0" fillId="0" borderId="0" xfId="0" applyAlignment="1">
      <alignment horizontal="left" vertical="top" wrapText="1"/>
    </xf>
    <xf numFmtId="164" fontId="9" fillId="10" borderId="1" xfId="0" applyNumberFormat="1" applyFont="1" applyFill="1" applyBorder="1" applyAlignment="1">
      <alignment horizontal="center" vertical="top" wrapText="1"/>
    </xf>
    <xf numFmtId="0" fontId="0" fillId="10" borderId="1" xfId="0" applyFill="1" applyBorder="1" applyAlignment="1">
      <alignment horizontal="center" vertical="top" wrapText="1"/>
    </xf>
    <xf numFmtId="164" fontId="9" fillId="0" borderId="1" xfId="0" applyNumberFormat="1" applyFont="1" applyBorder="1" applyAlignment="1">
      <alignment horizontal="center" vertical="top" wrapText="1"/>
    </xf>
    <xf numFmtId="0" fontId="0" fillId="0" borderId="1" xfId="0" applyBorder="1" applyAlignment="1">
      <alignment horizontal="center" vertical="top" wrapText="1"/>
    </xf>
    <xf numFmtId="0" fontId="9" fillId="0" borderId="1" xfId="0" applyFont="1" applyBorder="1" applyAlignment="1">
      <alignment horizontal="center" vertical="top" wrapText="1"/>
    </xf>
    <xf numFmtId="0" fontId="0" fillId="0" borderId="7" xfId="0" applyBorder="1" applyAlignment="1">
      <alignment horizontal="left" vertical="top"/>
    </xf>
    <xf numFmtId="0" fontId="0" fillId="0" borderId="0" xfId="0" applyAlignment="1">
      <alignment horizontal="left" vertical="top"/>
    </xf>
    <xf numFmtId="0" fontId="15" fillId="0" borderId="4" xfId="0" applyFont="1" applyBorder="1" applyAlignment="1">
      <alignment horizontal="center" vertical="top"/>
    </xf>
    <xf numFmtId="0" fontId="15" fillId="0" borderId="6" xfId="0" applyFont="1" applyBorder="1" applyAlignment="1">
      <alignment horizontal="center" vertical="top"/>
    </xf>
    <xf numFmtId="49" fontId="0" fillId="0" borderId="5" xfId="0" applyNumberFormat="1" applyBorder="1" applyAlignment="1">
      <alignment horizontal="center" vertical="top"/>
    </xf>
    <xf numFmtId="0" fontId="0" fillId="0" borderId="1" xfId="0" applyBorder="1" applyAlignment="1">
      <alignment horizontal="right" vertical="top" wrapText="1"/>
    </xf>
    <xf numFmtId="0" fontId="9" fillId="8" borderId="4" xfId="0" applyFont="1" applyFill="1" applyBorder="1" applyAlignment="1">
      <alignment horizontal="center" vertical="top"/>
    </xf>
    <xf numFmtId="0" fontId="9" fillId="8" borderId="5" xfId="0" applyFont="1" applyFill="1" applyBorder="1" applyAlignment="1">
      <alignment horizontal="center" vertical="top"/>
    </xf>
    <xf numFmtId="0" fontId="9" fillId="8" borderId="6" xfId="0" applyFont="1" applyFill="1" applyBorder="1" applyAlignment="1">
      <alignment horizontal="center" vertical="top"/>
    </xf>
    <xf numFmtId="0" fontId="9" fillId="8" borderId="1" xfId="0" applyFont="1" applyFill="1" applyBorder="1" applyAlignment="1">
      <alignment horizontal="center" vertical="top"/>
    </xf>
    <xf numFmtId="164" fontId="14" fillId="0" borderId="2" xfId="0" applyNumberFormat="1" applyFont="1" applyBorder="1" applyAlignment="1">
      <alignment horizontal="center" vertical="top"/>
    </xf>
    <xf numFmtId="164" fontId="14" fillId="0" borderId="3" xfId="0" applyNumberFormat="1" applyFont="1" applyBorder="1" applyAlignment="1">
      <alignment horizontal="center" vertical="top"/>
    </xf>
    <xf numFmtId="0" fontId="12" fillId="8" borderId="2" xfId="0" applyFont="1" applyFill="1" applyBorder="1" applyAlignment="1">
      <alignment horizontal="center" vertical="top"/>
    </xf>
    <xf numFmtId="0" fontId="12" fillId="8" borderId="3" xfId="0" applyFont="1" applyFill="1" applyBorder="1" applyAlignment="1">
      <alignment horizontal="center" vertical="top"/>
    </xf>
    <xf numFmtId="0" fontId="10" fillId="8" borderId="2" xfId="0" applyFont="1" applyFill="1" applyBorder="1" applyAlignment="1">
      <alignment horizontal="center" vertical="top"/>
    </xf>
    <xf numFmtId="164" fontId="9" fillId="2" borderId="4" xfId="0" applyNumberFormat="1" applyFont="1" applyFill="1" applyBorder="1" applyAlignment="1">
      <alignment horizontal="center" vertical="top"/>
    </xf>
    <xf numFmtId="164" fontId="9" fillId="2" borderId="5" xfId="0" applyNumberFormat="1" applyFont="1" applyFill="1" applyBorder="1" applyAlignment="1">
      <alignment horizontal="center" vertical="top"/>
    </xf>
    <xf numFmtId="0" fontId="9" fillId="2" borderId="4" xfId="0" applyFont="1" applyFill="1" applyBorder="1" applyAlignment="1">
      <alignment horizontal="center" vertical="top"/>
    </xf>
    <xf numFmtId="0" fontId="9" fillId="2" borderId="5" xfId="0" applyFont="1" applyFill="1" applyBorder="1" applyAlignment="1">
      <alignment horizontal="center" vertical="top"/>
    </xf>
    <xf numFmtId="0" fontId="0" fillId="2" borderId="4" xfId="0" applyFill="1" applyBorder="1" applyAlignment="1">
      <alignment horizontal="left" vertical="top" wrapText="1"/>
    </xf>
    <xf numFmtId="0" fontId="0" fillId="2" borderId="6" xfId="0" applyFill="1" applyBorder="1" applyAlignment="1">
      <alignment horizontal="left" vertical="top" wrapText="1"/>
    </xf>
    <xf numFmtId="164" fontId="9" fillId="10" borderId="4" xfId="0" applyNumberFormat="1" applyFont="1" applyFill="1" applyBorder="1" applyAlignment="1">
      <alignment horizontal="center" vertical="top"/>
    </xf>
    <xf numFmtId="164" fontId="9" fillId="10" borderId="5" xfId="0" applyNumberFormat="1" applyFont="1" applyFill="1" applyBorder="1" applyAlignment="1">
      <alignment horizontal="center" vertical="top"/>
    </xf>
    <xf numFmtId="164" fontId="9" fillId="10" borderId="6" xfId="0" applyNumberFormat="1" applyFont="1" applyFill="1" applyBorder="1" applyAlignment="1">
      <alignment horizontal="center" vertical="top"/>
    </xf>
    <xf numFmtId="0" fontId="9" fillId="11" borderId="4" xfId="0" applyFont="1" applyFill="1" applyBorder="1" applyAlignment="1">
      <alignment horizontal="center" vertical="top"/>
    </xf>
    <xf numFmtId="0" fontId="9" fillId="11" borderId="5" xfId="0" applyFont="1" applyFill="1" applyBorder="1" applyAlignment="1">
      <alignment horizontal="center" vertical="top"/>
    </xf>
    <xf numFmtId="0" fontId="9" fillId="11" borderId="6" xfId="0" applyFont="1" applyFill="1" applyBorder="1" applyAlignment="1">
      <alignment horizontal="center" vertical="top"/>
    </xf>
    <xf numFmtId="0" fontId="4" fillId="4" borderId="1" xfId="0" applyFont="1" applyFill="1" applyBorder="1" applyAlignment="1">
      <alignment horizontal="center" vertical="center"/>
    </xf>
    <xf numFmtId="0" fontId="2" fillId="7" borderId="1" xfId="0" applyFont="1" applyFill="1" applyBorder="1" applyAlignment="1">
      <alignment horizontal="center" vertical="top" wrapText="1"/>
    </xf>
    <xf numFmtId="0" fontId="2" fillId="7" borderId="1" xfId="0" applyFont="1" applyFill="1" applyBorder="1" applyAlignment="1">
      <alignment horizontal="center" vertical="top"/>
    </xf>
  </cellXfs>
  <cellStyles count="3">
    <cellStyle name="Гиперссылка" xfId="2" builtinId="8"/>
    <cellStyle name="Обычный" xfId="0" builtinId="0"/>
    <cellStyle name="Процентный" xfId="1" builtinId="5"/>
  </cellStyles>
  <dxfs count="1740">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color theme="1" tint="0.34998626667073579"/>
      </font>
      <fill>
        <patternFill>
          <bgColor theme="1" tint="0.34998626667073579"/>
        </patternFill>
      </fill>
    </dxf>
    <dxf>
      <font>
        <color theme="1" tint="0.34998626667073579"/>
      </font>
      <fill>
        <patternFill>
          <bgColor theme="1" tint="0.34998626667073579"/>
        </patternFill>
      </fill>
    </dxf>
    <dxf>
      <font>
        <color theme="0"/>
      </font>
      <fill>
        <patternFill>
          <bgColor rgb="FFDA3F3E"/>
        </patternFill>
      </fill>
    </dxf>
    <dxf>
      <font>
        <color theme="0"/>
      </font>
      <fill>
        <patternFill>
          <bgColor rgb="FF4EAC58"/>
        </patternFill>
      </fill>
    </dxf>
    <dxf>
      <fill>
        <patternFill>
          <bgColor theme="0" tint="-0.14996795556505021"/>
        </patternFill>
      </fill>
    </dxf>
    <dxf>
      <font>
        <color theme="0"/>
      </font>
      <fill>
        <patternFill>
          <bgColor rgb="FFDA3F3E"/>
        </patternFill>
      </fill>
    </dxf>
    <dxf>
      <font>
        <color theme="0"/>
      </font>
      <fill>
        <patternFill>
          <bgColor rgb="FF4EAC58"/>
        </patternFill>
      </fil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color theme="1" tint="0.34998626667073579"/>
      </font>
      <fill>
        <patternFill>
          <bgColor theme="1" tint="0.34998626667073579"/>
        </patternFill>
      </fil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b/>
        <i val="0"/>
        <color rgb="FFC00000"/>
      </font>
      <fill>
        <patternFill patternType="none">
          <bgColor auto="1"/>
        </patternFill>
      </fill>
      <border>
        <vertical/>
        <horizontal/>
      </border>
    </dxf>
    <dxf>
      <font>
        <b val="0"/>
        <i val="0"/>
        <color rgb="FF00B050"/>
      </font>
      <numFmt numFmtId="167" formatCode="[=3]&quot;♦&quot;;General"/>
    </dxf>
    <dxf>
      <font>
        <color rgb="FF0070C0"/>
      </font>
      <numFmt numFmtId="165" formatCode="[=2]&quot;■&quot;;General"/>
    </dxf>
    <dxf>
      <font>
        <color rgb="FFC00000"/>
      </font>
      <numFmt numFmtId="164" formatCode="[=1]&quot;●&quot;;General"/>
    </dxf>
    <dxf>
      <font>
        <color theme="1" tint="0.34998626667073579"/>
      </font>
      <fill>
        <patternFill>
          <bgColor theme="1" tint="0.34998626667073579"/>
        </patternFill>
      </fill>
    </dxf>
  </dxfs>
  <tableStyles count="0" defaultTableStyle="TableStyleMedium2" defaultPivotStyle="PivotStyleLight16"/>
  <colors>
    <mruColors>
      <color rgb="FFFF6699"/>
      <color rgb="FFF9D7D7"/>
      <color rgb="FFD7F9E3"/>
      <color rgb="FFDA3F3E"/>
      <color rgb="FF5D7085"/>
      <color rgb="FF4EAC58"/>
      <color rgb="FFF8DAEF"/>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I106"/>
  <sheetViews>
    <sheetView workbookViewId="0">
      <selection activeCell="A3" sqref="A3"/>
    </sheetView>
  </sheetViews>
  <sheetFormatPr defaultColWidth="9.140625" defaultRowHeight="16.5"/>
  <cols>
    <col min="1" max="1" width="55.140625" style="1" customWidth="1"/>
    <col min="2" max="2" width="12.85546875" style="6" customWidth="1"/>
    <col min="3" max="3" width="25.140625" style="1" customWidth="1"/>
    <col min="4" max="8" width="15.140625" style="6" customWidth="1"/>
    <col min="9" max="9" width="14.140625" style="1" customWidth="1"/>
    <col min="10" max="16384" width="9.140625" style="1"/>
  </cols>
  <sheetData>
    <row r="1" spans="1:8" s="116" customFormat="1" ht="33">
      <c r="A1" s="115" t="s">
        <v>1010</v>
      </c>
      <c r="B1" s="115" t="s">
        <v>1011</v>
      </c>
      <c r="C1" s="115" t="s">
        <v>1012</v>
      </c>
      <c r="D1" s="115" t="s">
        <v>1013</v>
      </c>
      <c r="E1" s="115" t="s">
        <v>1014</v>
      </c>
      <c r="F1" s="115" t="s">
        <v>1015</v>
      </c>
      <c r="G1" s="115" t="s">
        <v>1016</v>
      </c>
      <c r="H1" s="115" t="s">
        <v>1039</v>
      </c>
    </row>
    <row r="2" spans="1:8">
      <c r="A2" s="114" t="s">
        <v>1023</v>
      </c>
      <c r="B2" s="6" t="s">
        <v>1023</v>
      </c>
      <c r="C2" s="114" t="s">
        <v>1023</v>
      </c>
      <c r="D2" s="6" t="s">
        <v>1023</v>
      </c>
      <c r="E2" s="6" t="s">
        <v>1023</v>
      </c>
      <c r="F2" s="6" t="s">
        <v>1023</v>
      </c>
      <c r="G2" s="6" t="s">
        <v>1023</v>
      </c>
      <c r="H2" s="6" t="s">
        <v>1023</v>
      </c>
    </row>
    <row r="3" spans="1:8">
      <c r="A3" s="1" t="s">
        <v>1017</v>
      </c>
      <c r="B3" s="6">
        <v>5</v>
      </c>
      <c r="C3" s="1" t="s">
        <v>947</v>
      </c>
      <c r="D3" s="6">
        <v>1</v>
      </c>
      <c r="E3" s="6">
        <v>1</v>
      </c>
      <c r="F3" s="6">
        <v>5</v>
      </c>
      <c r="G3" s="6" t="s">
        <v>1018</v>
      </c>
      <c r="H3" s="6" t="s">
        <v>11</v>
      </c>
    </row>
    <row r="4" spans="1:8">
      <c r="A4" s="1" t="s">
        <v>1036</v>
      </c>
      <c r="B4" s="6">
        <f t="shared" ref="B4:B15" si="0">B3+5</f>
        <v>10</v>
      </c>
      <c r="C4" s="1" t="s">
        <v>1</v>
      </c>
      <c r="D4" s="6">
        <v>2</v>
      </c>
      <c r="E4" s="6">
        <v>2</v>
      </c>
      <c r="F4" s="6">
        <f>F3+5</f>
        <v>10</v>
      </c>
      <c r="G4" s="6" t="s">
        <v>1020</v>
      </c>
      <c r="H4" s="6" t="s">
        <v>12</v>
      </c>
    </row>
    <row r="5" spans="1:8">
      <c r="A5" s="1" t="s">
        <v>1019</v>
      </c>
      <c r="B5" s="6">
        <f t="shared" si="0"/>
        <v>15</v>
      </c>
      <c r="C5" s="1" t="s">
        <v>2</v>
      </c>
      <c r="D5" s="6">
        <v>3</v>
      </c>
      <c r="E5" s="6">
        <v>3</v>
      </c>
      <c r="F5" s="6">
        <f>F4+5</f>
        <v>15</v>
      </c>
      <c r="G5" s="6" t="s">
        <v>42</v>
      </c>
      <c r="H5" s="1"/>
    </row>
    <row r="6" spans="1:8">
      <c r="A6" s="1" t="s">
        <v>1021</v>
      </c>
      <c r="B6" s="6">
        <f t="shared" si="0"/>
        <v>20</v>
      </c>
      <c r="C6" s="1" t="s">
        <v>3</v>
      </c>
      <c r="D6" s="6">
        <v>4</v>
      </c>
      <c r="E6" s="6">
        <v>4</v>
      </c>
      <c r="F6" s="6" t="s">
        <v>1022</v>
      </c>
      <c r="H6" s="1"/>
    </row>
    <row r="7" spans="1:8">
      <c r="B7" s="6">
        <f t="shared" si="0"/>
        <v>25</v>
      </c>
      <c r="C7" s="1" t="s">
        <v>4</v>
      </c>
      <c r="E7" s="6">
        <v>5</v>
      </c>
      <c r="H7" s="1"/>
    </row>
    <row r="8" spans="1:8">
      <c r="B8" s="6">
        <f t="shared" si="0"/>
        <v>30</v>
      </c>
      <c r="E8" s="6">
        <v>6</v>
      </c>
      <c r="G8" s="1"/>
      <c r="H8" s="1"/>
    </row>
    <row r="9" spans="1:8">
      <c r="B9" s="6">
        <f t="shared" si="0"/>
        <v>35</v>
      </c>
      <c r="G9" s="1"/>
      <c r="H9" s="1"/>
    </row>
    <row r="10" spans="1:8">
      <c r="B10" s="6">
        <f t="shared" si="0"/>
        <v>40</v>
      </c>
      <c r="G10" s="1"/>
      <c r="H10" s="1"/>
    </row>
    <row r="11" spans="1:8">
      <c r="B11" s="6">
        <f t="shared" si="0"/>
        <v>45</v>
      </c>
      <c r="G11" s="1"/>
      <c r="H11" s="1"/>
    </row>
    <row r="12" spans="1:8">
      <c r="B12" s="6">
        <f t="shared" si="0"/>
        <v>50</v>
      </c>
      <c r="G12" s="1"/>
      <c r="H12" s="1"/>
    </row>
    <row r="13" spans="1:8">
      <c r="B13" s="6">
        <f t="shared" si="0"/>
        <v>55</v>
      </c>
      <c r="G13" s="1"/>
      <c r="H13" s="1"/>
    </row>
    <row r="14" spans="1:8">
      <c r="B14" s="6">
        <f t="shared" si="0"/>
        <v>60</v>
      </c>
      <c r="G14" s="1"/>
      <c r="H14" s="1"/>
    </row>
    <row r="15" spans="1:8">
      <c r="B15" s="6">
        <f t="shared" si="0"/>
        <v>65</v>
      </c>
      <c r="G15" s="1"/>
      <c r="H15" s="1"/>
    </row>
    <row r="16" spans="1:8">
      <c r="B16" s="6">
        <v>70</v>
      </c>
      <c r="G16" s="1"/>
      <c r="H16" s="1"/>
    </row>
    <row r="17" spans="1:8">
      <c r="G17" s="1"/>
      <c r="H17" s="1"/>
    </row>
    <row r="18" spans="1:8">
      <c r="H18" s="1"/>
    </row>
    <row r="21" spans="1:8" ht="17.25" thickBot="1">
      <c r="A21" s="324" t="s">
        <v>1031</v>
      </c>
      <c r="B21" s="325"/>
      <c r="C21" s="325"/>
      <c r="D21" s="325"/>
      <c r="E21" s="325"/>
      <c r="F21" s="326"/>
    </row>
    <row r="22" spans="1:8" ht="17.25" thickBot="1">
      <c r="A22" s="139" t="s">
        <v>1028</v>
      </c>
      <c r="B22" s="140" t="s">
        <v>1009</v>
      </c>
      <c r="C22" s="141" t="s">
        <v>711</v>
      </c>
      <c r="D22" s="141" t="s">
        <v>1029</v>
      </c>
      <c r="E22" s="145"/>
      <c r="F22" s="142" t="s">
        <v>1030</v>
      </c>
    </row>
    <row r="23" spans="1:8">
      <c r="A23" s="132" t="str">
        <f t="shared" ref="A23:A42" si="1">B23&amp;"|"&amp;C23</f>
        <v>Города федерального значения и прилегающие агломерации|Базовый</v>
      </c>
      <c r="B23" s="120" t="s">
        <v>1017</v>
      </c>
      <c r="C23" s="120" t="s">
        <v>947</v>
      </c>
      <c r="D23" s="122">
        <v>45</v>
      </c>
      <c r="E23" s="146"/>
      <c r="F23" s="133">
        <v>65</v>
      </c>
    </row>
    <row r="24" spans="1:8">
      <c r="A24" s="127" t="str">
        <f t="shared" si="1"/>
        <v>Города федерального значения и прилегающие агломерации|Комфорт</v>
      </c>
      <c r="B24" s="120" t="s">
        <v>1017</v>
      </c>
      <c r="C24" s="120" t="s">
        <v>1</v>
      </c>
      <c r="D24" s="122">
        <v>45</v>
      </c>
      <c r="E24" s="146"/>
      <c r="F24" s="133">
        <v>65</v>
      </c>
    </row>
    <row r="25" spans="1:8">
      <c r="A25" s="127" t="str">
        <f t="shared" si="1"/>
        <v>Города федерального значения и прилегающие агломерации|Бизнес</v>
      </c>
      <c r="B25" s="117" t="s">
        <v>1017</v>
      </c>
      <c r="C25" s="117" t="s">
        <v>2</v>
      </c>
      <c r="D25" s="118">
        <v>35</v>
      </c>
      <c r="E25" s="147"/>
      <c r="F25" s="128">
        <v>55</v>
      </c>
    </row>
    <row r="26" spans="1:8">
      <c r="A26" s="127" t="str">
        <f t="shared" si="1"/>
        <v>Города федерального значения и прилегающие агломерации|Премиум</v>
      </c>
      <c r="B26" s="117" t="s">
        <v>1017</v>
      </c>
      <c r="C26" s="117" t="s">
        <v>3</v>
      </c>
      <c r="D26" s="118">
        <v>25</v>
      </c>
      <c r="F26" s="138">
        <v>45</v>
      </c>
    </row>
    <row r="27" spans="1:8" ht="17.25" thickBot="1">
      <c r="A27" s="129" t="str">
        <f t="shared" si="1"/>
        <v>Города федерального значения и прилегающие агломерации|Элит</v>
      </c>
      <c r="B27" s="130" t="s">
        <v>1017</v>
      </c>
      <c r="C27" s="130" t="s">
        <v>4</v>
      </c>
      <c r="D27" s="136">
        <v>15</v>
      </c>
      <c r="E27" s="148"/>
      <c r="F27" s="137">
        <v>15</v>
      </c>
    </row>
    <row r="28" spans="1:8">
      <c r="A28" s="123" t="str">
        <f t="shared" si="1"/>
        <v>Города - миллионники ( &gt; 1 млн. жителей)|Базовый</v>
      </c>
      <c r="B28" s="134" t="s">
        <v>1036</v>
      </c>
      <c r="C28" s="124" t="s">
        <v>947</v>
      </c>
      <c r="D28" s="125">
        <v>40</v>
      </c>
      <c r="E28" s="149"/>
      <c r="F28" s="126">
        <v>60</v>
      </c>
    </row>
    <row r="29" spans="1:8">
      <c r="A29" s="127" t="str">
        <f t="shared" si="1"/>
        <v>Города - миллионники ( &gt; 1 млн. жителей)|Комфорт</v>
      </c>
      <c r="B29" s="119" t="s">
        <v>1036</v>
      </c>
      <c r="C29" s="120" t="s">
        <v>1</v>
      </c>
      <c r="D29" s="122">
        <v>40</v>
      </c>
      <c r="E29" s="146"/>
      <c r="F29" s="133">
        <v>60</v>
      </c>
    </row>
    <row r="30" spans="1:8">
      <c r="A30" s="127" t="str">
        <f t="shared" si="1"/>
        <v>Города - миллионники ( &gt; 1 млн. жителей)|Бизнес</v>
      </c>
      <c r="B30" s="119" t="s">
        <v>1036</v>
      </c>
      <c r="C30" s="117" t="s">
        <v>2</v>
      </c>
      <c r="D30" s="118">
        <v>30</v>
      </c>
      <c r="E30" s="147"/>
      <c r="F30" s="128">
        <v>50</v>
      </c>
    </row>
    <row r="31" spans="1:8">
      <c r="A31" s="127" t="str">
        <f t="shared" si="1"/>
        <v>Города - миллионники ( &gt; 1 млн. жителей)|Премиум</v>
      </c>
      <c r="B31" s="119" t="s">
        <v>1036</v>
      </c>
      <c r="C31" s="117" t="s">
        <v>3</v>
      </c>
      <c r="D31" s="118">
        <v>20</v>
      </c>
      <c r="F31" s="138">
        <v>40</v>
      </c>
    </row>
    <row r="32" spans="1:8" ht="17.25" thickBot="1">
      <c r="A32" s="129" t="str">
        <f t="shared" si="1"/>
        <v>Города - миллионники ( &gt; 1 млн. жителей)|Элит</v>
      </c>
      <c r="B32" s="135" t="s">
        <v>1036</v>
      </c>
      <c r="C32" s="130" t="s">
        <v>4</v>
      </c>
      <c r="D32" s="136">
        <v>10</v>
      </c>
      <c r="E32" s="148"/>
      <c r="F32" s="137">
        <v>10</v>
      </c>
    </row>
    <row r="33" spans="1:9">
      <c r="A33" s="123" t="str">
        <f t="shared" si="1"/>
        <v>Крупные города  (250 тыс. - 1 млн. жителей)|Базовый</v>
      </c>
      <c r="B33" s="134" t="s">
        <v>1019</v>
      </c>
      <c r="C33" s="124" t="s">
        <v>947</v>
      </c>
      <c r="D33" s="125">
        <v>30</v>
      </c>
      <c r="E33" s="149"/>
      <c r="F33" s="126">
        <v>50</v>
      </c>
    </row>
    <row r="34" spans="1:9">
      <c r="A34" s="132" t="str">
        <f t="shared" si="1"/>
        <v>Крупные города  (250 тыс. - 1 млн. жителей)|Комфорт</v>
      </c>
      <c r="B34" s="119" t="s">
        <v>1019</v>
      </c>
      <c r="C34" s="120" t="s">
        <v>1</v>
      </c>
      <c r="D34" s="122">
        <v>30</v>
      </c>
      <c r="E34" s="146"/>
      <c r="F34" s="133">
        <v>50</v>
      </c>
    </row>
    <row r="35" spans="1:9">
      <c r="A35" s="127" t="str">
        <f t="shared" si="1"/>
        <v>Крупные города  (250 тыс. - 1 млн. жителей)|Бизнес</v>
      </c>
      <c r="B35" s="119" t="s">
        <v>1019</v>
      </c>
      <c r="C35" s="117" t="s">
        <v>2</v>
      </c>
      <c r="D35" s="118">
        <v>25</v>
      </c>
      <c r="E35" s="147"/>
      <c r="F35" s="128">
        <v>45</v>
      </c>
    </row>
    <row r="36" spans="1:9">
      <c r="A36" s="127" t="str">
        <f t="shared" si="1"/>
        <v>Крупные города  (250 тыс. - 1 млн. жителей)|Премиум</v>
      </c>
      <c r="B36" s="119" t="s">
        <v>1019</v>
      </c>
      <c r="C36" s="117" t="s">
        <v>3</v>
      </c>
      <c r="D36" s="118">
        <v>15</v>
      </c>
      <c r="F36" s="138">
        <v>35</v>
      </c>
    </row>
    <row r="37" spans="1:9" ht="17.25" thickBot="1">
      <c r="A37" s="129" t="str">
        <f t="shared" si="1"/>
        <v>Крупные города  (250 тыс. - 1 млн. жителей)|Элит</v>
      </c>
      <c r="B37" s="135" t="s">
        <v>1019</v>
      </c>
      <c r="C37" s="130" t="s">
        <v>4</v>
      </c>
      <c r="D37" s="136">
        <v>10</v>
      </c>
      <c r="E37" s="148"/>
      <c r="F37" s="137">
        <v>10</v>
      </c>
    </row>
    <row r="38" spans="1:9">
      <c r="A38" s="123" t="str">
        <f t="shared" si="1"/>
        <v>Малые ( &lt; 250 тыс. жителей)|Базовый</v>
      </c>
      <c r="B38" s="134" t="s">
        <v>1021</v>
      </c>
      <c r="C38" s="124" t="s">
        <v>947</v>
      </c>
      <c r="D38" s="125">
        <v>20</v>
      </c>
      <c r="E38" s="149"/>
      <c r="F38" s="126">
        <v>40</v>
      </c>
    </row>
    <row r="39" spans="1:9">
      <c r="A39" s="132" t="str">
        <f t="shared" si="1"/>
        <v>Малые ( &lt; 250 тыс. жителей)|Комфорт</v>
      </c>
      <c r="B39" s="119" t="s">
        <v>1021</v>
      </c>
      <c r="C39" s="120" t="s">
        <v>1</v>
      </c>
      <c r="D39" s="122">
        <v>20</v>
      </c>
      <c r="E39" s="146"/>
      <c r="F39" s="133">
        <v>40</v>
      </c>
    </row>
    <row r="40" spans="1:9">
      <c r="A40" s="127" t="str">
        <f t="shared" si="1"/>
        <v>Малые ( &lt; 250 тыс. жителей)|Бизнес</v>
      </c>
      <c r="B40" s="119" t="s">
        <v>1021</v>
      </c>
      <c r="C40" s="117" t="s">
        <v>2</v>
      </c>
      <c r="D40" s="118">
        <v>15</v>
      </c>
      <c r="E40" s="147"/>
      <c r="F40" s="128">
        <v>35</v>
      </c>
    </row>
    <row r="41" spans="1:9">
      <c r="A41" s="127" t="str">
        <f t="shared" si="1"/>
        <v>Малые ( &lt; 250 тыс. жителей)|Премиум</v>
      </c>
      <c r="B41" s="119" t="s">
        <v>1021</v>
      </c>
      <c r="C41" s="117" t="s">
        <v>3</v>
      </c>
      <c r="D41" s="118">
        <v>10</v>
      </c>
      <c r="F41" s="138">
        <v>30</v>
      </c>
    </row>
    <row r="42" spans="1:9" ht="17.25" thickBot="1">
      <c r="A42" s="129" t="str">
        <f t="shared" si="1"/>
        <v>Малые ( &lt; 250 тыс. жителей)|Элит</v>
      </c>
      <c r="B42" s="135" t="s">
        <v>1021</v>
      </c>
      <c r="C42" s="130" t="s">
        <v>4</v>
      </c>
      <c r="D42" s="136">
        <v>5</v>
      </c>
      <c r="E42" s="148"/>
      <c r="F42" s="137">
        <v>5</v>
      </c>
    </row>
    <row r="44" spans="1:9" ht="17.25" thickBot="1"/>
    <row r="45" spans="1:9" ht="17.25" thickBot="1">
      <c r="A45" s="143" t="s">
        <v>382</v>
      </c>
      <c r="B45" s="144"/>
      <c r="C45" s="144"/>
      <c r="D45" s="144"/>
      <c r="E45" s="144"/>
      <c r="F45" s="144"/>
      <c r="G45" s="152" t="s">
        <v>1037</v>
      </c>
      <c r="H45"/>
      <c r="I45"/>
    </row>
    <row r="46" spans="1:9" ht="17.25" thickBot="1">
      <c r="A46" s="139" t="s">
        <v>1028</v>
      </c>
      <c r="B46" s="140" t="s">
        <v>1009</v>
      </c>
      <c r="C46" s="141" t="s">
        <v>711</v>
      </c>
      <c r="D46" s="141" t="s">
        <v>1033</v>
      </c>
      <c r="E46" s="141" t="s">
        <v>1034</v>
      </c>
      <c r="F46" s="145" t="s">
        <v>1035</v>
      </c>
      <c r="G46" s="151" t="s">
        <v>1037</v>
      </c>
      <c r="H46" s="1"/>
    </row>
    <row r="47" spans="1:9">
      <c r="A47" s="158" t="str">
        <f>B47&amp;"|"&amp;C47</f>
        <v>Города федерального значения и прилегающие агломерации|Базовый</v>
      </c>
      <c r="B47" s="159" t="s">
        <v>1017</v>
      </c>
      <c r="C47" s="159" t="s">
        <v>947</v>
      </c>
      <c r="D47" s="160">
        <v>2</v>
      </c>
      <c r="E47" s="160">
        <v>3</v>
      </c>
      <c r="F47" s="161">
        <v>15</v>
      </c>
      <c r="G47" s="162">
        <v>0.1</v>
      </c>
      <c r="H47" s="1"/>
    </row>
    <row r="48" spans="1:9">
      <c r="A48" s="158" t="str">
        <f t="shared" ref="A48:A49" si="2">B48&amp;"|"&amp;C48</f>
        <v>Города федерального значения и прилегающие агломерации|Базовый</v>
      </c>
      <c r="B48" s="159" t="s">
        <v>1017</v>
      </c>
      <c r="C48" s="159" t="s">
        <v>947</v>
      </c>
      <c r="D48" s="160">
        <v>2</v>
      </c>
      <c r="E48" s="160">
        <v>2</v>
      </c>
      <c r="F48" s="161">
        <v>20</v>
      </c>
      <c r="G48" s="162">
        <v>0.05</v>
      </c>
      <c r="H48" s="1"/>
    </row>
    <row r="49" spans="1:8">
      <c r="A49" s="158" t="str">
        <f t="shared" si="2"/>
        <v>Города федерального значения и прилегающие агломерации|Базовый</v>
      </c>
      <c r="B49" s="159" t="s">
        <v>1017</v>
      </c>
      <c r="C49" s="159" t="s">
        <v>947</v>
      </c>
      <c r="D49" s="160">
        <v>2</v>
      </c>
      <c r="E49" s="160"/>
      <c r="F49" s="161">
        <v>20</v>
      </c>
      <c r="G49" s="162">
        <v>0</v>
      </c>
      <c r="H49" s="1"/>
    </row>
    <row r="50" spans="1:8">
      <c r="A50" s="173" t="str">
        <f t="shared" ref="A50:A106" si="3">B50&amp;"|"&amp;C50</f>
        <v>Города федерального значения и прилегающие агломерации|Комфорт</v>
      </c>
      <c r="B50" s="174" t="s">
        <v>1017</v>
      </c>
      <c r="C50" s="174" t="s">
        <v>1</v>
      </c>
      <c r="D50" s="175">
        <v>2</v>
      </c>
      <c r="E50" s="175">
        <v>3</v>
      </c>
      <c r="F50" s="176">
        <v>15</v>
      </c>
      <c r="G50" s="177">
        <v>0.1</v>
      </c>
      <c r="H50" s="1"/>
    </row>
    <row r="51" spans="1:8">
      <c r="A51" s="173" t="str">
        <f t="shared" si="3"/>
        <v>Города федерального значения и прилегающие агломерации|Комфорт</v>
      </c>
      <c r="B51" s="174" t="s">
        <v>1017</v>
      </c>
      <c r="C51" s="174" t="s">
        <v>1</v>
      </c>
      <c r="D51" s="175">
        <v>2</v>
      </c>
      <c r="E51" s="175">
        <v>2</v>
      </c>
      <c r="F51" s="176">
        <v>20</v>
      </c>
      <c r="G51" s="177">
        <v>0.05</v>
      </c>
      <c r="H51" s="1"/>
    </row>
    <row r="52" spans="1:8">
      <c r="A52" s="173" t="str">
        <f t="shared" si="3"/>
        <v>Города федерального значения и прилегающие агломерации|Комфорт</v>
      </c>
      <c r="B52" s="174" t="s">
        <v>1017</v>
      </c>
      <c r="C52" s="174" t="s">
        <v>1</v>
      </c>
      <c r="D52" s="175">
        <v>2</v>
      </c>
      <c r="E52" s="175"/>
      <c r="F52" s="176">
        <v>2</v>
      </c>
      <c r="G52" s="177">
        <v>0</v>
      </c>
      <c r="H52" s="1"/>
    </row>
    <row r="53" spans="1:8">
      <c r="A53" s="168" t="str">
        <f t="shared" si="3"/>
        <v>Города федерального значения и прилегающие агломерации|Бизнес</v>
      </c>
      <c r="B53" s="169" t="s">
        <v>1017</v>
      </c>
      <c r="C53" s="169" t="s">
        <v>2</v>
      </c>
      <c r="D53" s="170">
        <v>3</v>
      </c>
      <c r="E53" s="170">
        <v>4</v>
      </c>
      <c r="F53" s="171">
        <v>10</v>
      </c>
      <c r="G53" s="172">
        <v>0.1</v>
      </c>
      <c r="H53" s="1"/>
    </row>
    <row r="54" spans="1:8">
      <c r="A54" s="168" t="str">
        <f t="shared" si="3"/>
        <v>Города федерального значения и прилегающие агломерации|Бизнес</v>
      </c>
      <c r="B54" s="169" t="s">
        <v>1017</v>
      </c>
      <c r="C54" s="169" t="s">
        <v>2</v>
      </c>
      <c r="D54" s="170">
        <v>3</v>
      </c>
      <c r="E54" s="170">
        <v>3</v>
      </c>
      <c r="F54" s="171">
        <v>12</v>
      </c>
      <c r="G54" s="172">
        <v>0.05</v>
      </c>
      <c r="H54" s="1"/>
    </row>
    <row r="55" spans="1:8">
      <c r="A55" s="168" t="str">
        <f t="shared" si="3"/>
        <v>Города федерального значения и прилегающие агломерации|Бизнес</v>
      </c>
      <c r="B55" s="169" t="s">
        <v>1017</v>
      </c>
      <c r="C55" s="169" t="s">
        <v>2</v>
      </c>
      <c r="D55" s="170">
        <v>3</v>
      </c>
      <c r="E55" s="170"/>
      <c r="F55" s="171">
        <v>12</v>
      </c>
      <c r="G55" s="172">
        <v>0</v>
      </c>
      <c r="H55" s="1"/>
    </row>
    <row r="56" spans="1:8">
      <c r="A56" s="173" t="str">
        <f t="shared" si="3"/>
        <v>Города федерального значения и прилегающие агломерации|Премиум</v>
      </c>
      <c r="B56" s="174" t="s">
        <v>1017</v>
      </c>
      <c r="C56" s="174" t="s">
        <v>3</v>
      </c>
      <c r="D56" s="175">
        <v>4</v>
      </c>
      <c r="E56" s="175">
        <v>5</v>
      </c>
      <c r="F56" s="176">
        <v>7</v>
      </c>
      <c r="G56" s="177">
        <v>0.1</v>
      </c>
      <c r="H56" s="1"/>
    </row>
    <row r="57" spans="1:8">
      <c r="A57" s="173" t="str">
        <f t="shared" si="3"/>
        <v>Города федерального значения и прилегающие агломерации|Премиум</v>
      </c>
      <c r="B57" s="174" t="s">
        <v>1017</v>
      </c>
      <c r="C57" s="174" t="s">
        <v>3</v>
      </c>
      <c r="D57" s="178">
        <v>4</v>
      </c>
      <c r="E57" s="178">
        <v>4</v>
      </c>
      <c r="F57" s="179">
        <v>8</v>
      </c>
      <c r="G57" s="180">
        <v>0.05</v>
      </c>
      <c r="H57" s="1"/>
    </row>
    <row r="58" spans="1:8">
      <c r="A58" s="173" t="str">
        <f t="shared" si="3"/>
        <v>Города федерального значения и прилегающие агломерации|Премиум</v>
      </c>
      <c r="B58" s="174" t="s">
        <v>1017</v>
      </c>
      <c r="C58" s="174" t="s">
        <v>3</v>
      </c>
      <c r="D58" s="178">
        <v>4</v>
      </c>
      <c r="E58" s="178"/>
      <c r="F58" s="179">
        <v>8</v>
      </c>
      <c r="G58" s="180">
        <v>0</v>
      </c>
      <c r="H58" s="1"/>
    </row>
    <row r="59" spans="1:8">
      <c r="A59" s="168" t="str">
        <f t="shared" si="3"/>
        <v>Города федерального значения и прилегающие агломерации|Элит</v>
      </c>
      <c r="B59" s="181" t="s">
        <v>1017</v>
      </c>
      <c r="C59" s="181" t="s">
        <v>4</v>
      </c>
      <c r="D59" s="182">
        <v>4</v>
      </c>
      <c r="E59" s="182">
        <v>5</v>
      </c>
      <c r="F59" s="183">
        <v>6</v>
      </c>
      <c r="G59" s="184"/>
      <c r="H59" s="1"/>
    </row>
    <row r="60" spans="1:8">
      <c r="A60" s="168" t="str">
        <f t="shared" si="3"/>
        <v>Города федерального значения и прилегающие агломерации|Элит</v>
      </c>
      <c r="B60" s="181" t="s">
        <v>1017</v>
      </c>
      <c r="C60" s="181" t="s">
        <v>4</v>
      </c>
      <c r="D60" s="182"/>
      <c r="E60" s="182"/>
      <c r="F60" s="183"/>
      <c r="G60" s="184"/>
      <c r="H60" s="1"/>
    </row>
    <row r="61" spans="1:8" ht="17.25" thickBot="1">
      <c r="A61" s="185" t="str">
        <f t="shared" si="3"/>
        <v>Города федерального значения и прилегающие агломерации|Элит</v>
      </c>
      <c r="B61" s="186" t="s">
        <v>1017</v>
      </c>
      <c r="C61" s="186" t="s">
        <v>4</v>
      </c>
      <c r="D61" s="187">
        <v>4</v>
      </c>
      <c r="E61" s="187">
        <v>5</v>
      </c>
      <c r="F61" s="188">
        <v>6</v>
      </c>
      <c r="G61" s="189">
        <v>6</v>
      </c>
      <c r="H61" s="1"/>
    </row>
    <row r="62" spans="1:8">
      <c r="A62" s="123" t="str">
        <f t="shared" si="3"/>
        <v>Города - миллионники ( &gt; 1 млн. жителей)|Комфорт</v>
      </c>
      <c r="B62" s="134" t="s">
        <v>1036</v>
      </c>
      <c r="C62" s="124" t="s">
        <v>1</v>
      </c>
      <c r="D62" s="125">
        <v>2</v>
      </c>
      <c r="E62" s="125">
        <v>3</v>
      </c>
      <c r="F62" s="149">
        <v>15</v>
      </c>
      <c r="G62" s="166">
        <v>15</v>
      </c>
      <c r="H62" s="1"/>
    </row>
    <row r="63" spans="1:8">
      <c r="A63" s="132"/>
      <c r="B63" s="121"/>
      <c r="C63" s="120"/>
      <c r="D63" s="122"/>
      <c r="E63" s="122"/>
      <c r="F63" s="146"/>
      <c r="G63" s="167"/>
      <c r="H63" s="1"/>
    </row>
    <row r="64" spans="1:8">
      <c r="A64" s="132"/>
      <c r="B64" s="121"/>
      <c r="C64" s="120"/>
      <c r="D64" s="122"/>
      <c r="E64" s="122"/>
      <c r="F64" s="146"/>
      <c r="G64" s="167"/>
      <c r="H64" s="1"/>
    </row>
    <row r="65" spans="1:8">
      <c r="A65" s="127" t="str">
        <f t="shared" si="3"/>
        <v>Города - миллионники ( &gt; 1 млн. жителей)|Базовый</v>
      </c>
      <c r="B65" s="119" t="s">
        <v>1036</v>
      </c>
      <c r="C65" s="120" t="s">
        <v>947</v>
      </c>
      <c r="D65" s="122">
        <v>2</v>
      </c>
      <c r="E65" s="122">
        <v>3</v>
      </c>
      <c r="F65" s="146">
        <v>15</v>
      </c>
      <c r="G65" s="167">
        <v>15</v>
      </c>
      <c r="H65" s="1"/>
    </row>
    <row r="66" spans="1:8">
      <c r="A66" s="127"/>
      <c r="B66" s="119"/>
      <c r="C66" s="120"/>
      <c r="D66" s="122"/>
      <c r="E66" s="122"/>
      <c r="F66" s="146"/>
      <c r="G66" s="167"/>
      <c r="H66" s="1"/>
    </row>
    <row r="67" spans="1:8">
      <c r="A67" s="127"/>
      <c r="B67" s="119"/>
      <c r="C67" s="120"/>
      <c r="D67" s="122"/>
      <c r="E67" s="122"/>
      <c r="F67" s="146"/>
      <c r="G67" s="167"/>
      <c r="H67" s="1"/>
    </row>
    <row r="68" spans="1:8">
      <c r="A68" s="127" t="str">
        <f t="shared" si="3"/>
        <v>Города - миллионники ( &gt; 1 млн. жителей)|Комфорт</v>
      </c>
      <c r="B68" s="119" t="s">
        <v>1036</v>
      </c>
      <c r="C68" s="117" t="s">
        <v>1</v>
      </c>
      <c r="D68" s="118">
        <v>3</v>
      </c>
      <c r="E68" s="118">
        <v>4</v>
      </c>
      <c r="F68" s="147">
        <v>10</v>
      </c>
      <c r="G68" s="163">
        <v>10</v>
      </c>
      <c r="H68" s="1"/>
    </row>
    <row r="69" spans="1:8">
      <c r="A69" s="127"/>
      <c r="B69" s="119"/>
      <c r="C69" s="117"/>
      <c r="D69" s="118"/>
      <c r="E69" s="118"/>
      <c r="F69" s="147"/>
      <c r="G69" s="163"/>
      <c r="H69" s="1"/>
    </row>
    <row r="70" spans="1:8">
      <c r="A70" s="127"/>
      <c r="B70" s="119"/>
      <c r="C70" s="117"/>
      <c r="D70" s="118"/>
      <c r="E70" s="118"/>
      <c r="F70" s="147"/>
      <c r="G70" s="163"/>
      <c r="H70" s="1"/>
    </row>
    <row r="71" spans="1:8">
      <c r="A71" s="127" t="str">
        <f t="shared" si="3"/>
        <v>Города - миллионники ( &gt; 1 млн. жителей)|Премиум</v>
      </c>
      <c r="B71" s="119" t="s">
        <v>1036</v>
      </c>
      <c r="C71" s="117" t="s">
        <v>3</v>
      </c>
      <c r="D71" s="118">
        <v>4</v>
      </c>
      <c r="E71" s="118">
        <v>5</v>
      </c>
      <c r="F71" s="147">
        <v>7</v>
      </c>
      <c r="G71" s="163">
        <v>7</v>
      </c>
      <c r="H71" s="1"/>
    </row>
    <row r="72" spans="1:8">
      <c r="A72" s="153"/>
      <c r="B72" s="157"/>
      <c r="C72" s="154"/>
      <c r="D72" s="155"/>
      <c r="E72" s="155"/>
      <c r="F72" s="156"/>
      <c r="G72" s="164"/>
      <c r="H72" s="1"/>
    </row>
    <row r="73" spans="1:8">
      <c r="A73" s="153"/>
      <c r="B73" s="157"/>
      <c r="C73" s="154"/>
      <c r="D73" s="155"/>
      <c r="E73" s="155"/>
      <c r="F73" s="156"/>
      <c r="G73" s="164"/>
      <c r="H73" s="1"/>
    </row>
    <row r="74" spans="1:8">
      <c r="A74" s="153"/>
      <c r="B74" s="157"/>
      <c r="C74" s="154"/>
      <c r="D74" s="155"/>
      <c r="E74" s="155"/>
      <c r="F74" s="156"/>
      <c r="G74" s="164"/>
      <c r="H74" s="1"/>
    </row>
    <row r="75" spans="1:8">
      <c r="A75" s="153"/>
      <c r="B75" s="157"/>
      <c r="C75" s="154"/>
      <c r="D75" s="155"/>
      <c r="E75" s="155"/>
      <c r="F75" s="156"/>
      <c r="G75" s="164"/>
      <c r="H75" s="1"/>
    </row>
    <row r="76" spans="1:8" ht="17.25" thickBot="1">
      <c r="A76" s="129" t="str">
        <f t="shared" si="3"/>
        <v>Города - миллионники ( &gt; 1 млн. жителей)|Элит</v>
      </c>
      <c r="B76" s="135" t="s">
        <v>1036</v>
      </c>
      <c r="C76" s="130" t="s">
        <v>4</v>
      </c>
      <c r="D76" s="131">
        <v>4</v>
      </c>
      <c r="E76" s="131">
        <v>5</v>
      </c>
      <c r="F76" s="150">
        <v>6</v>
      </c>
      <c r="G76" s="165">
        <v>6</v>
      </c>
      <c r="H76" s="1"/>
    </row>
    <row r="77" spans="1:8">
      <c r="A77" s="123" t="str">
        <f t="shared" si="3"/>
        <v>Крупные города  (250 тыс. - 1 млн. жителей)|Базовый</v>
      </c>
      <c r="B77" s="134" t="s">
        <v>1019</v>
      </c>
      <c r="C77" s="124" t="s">
        <v>947</v>
      </c>
      <c r="D77" s="125">
        <v>2</v>
      </c>
      <c r="E77" s="125">
        <v>2</v>
      </c>
      <c r="F77" s="149">
        <v>15</v>
      </c>
      <c r="G77" s="166">
        <v>15</v>
      </c>
      <c r="H77" s="1"/>
    </row>
    <row r="78" spans="1:8">
      <c r="A78" s="132"/>
      <c r="B78" s="121"/>
      <c r="C78" s="120"/>
      <c r="D78" s="122"/>
      <c r="E78" s="122"/>
      <c r="F78" s="146"/>
      <c r="G78" s="167"/>
      <c r="H78" s="1"/>
    </row>
    <row r="79" spans="1:8">
      <c r="A79" s="132"/>
      <c r="B79" s="121"/>
      <c r="C79" s="120"/>
      <c r="D79" s="122"/>
      <c r="E79" s="122"/>
      <c r="F79" s="146"/>
      <c r="G79" s="167"/>
      <c r="H79" s="1"/>
    </row>
    <row r="80" spans="1:8">
      <c r="A80" s="127" t="str">
        <f t="shared" ref="A80" si="4">B80&amp;"|"&amp;C80</f>
        <v>Крупные города  (250 тыс. - 1 млн. жителей)|Комфорт</v>
      </c>
      <c r="B80" s="119" t="s">
        <v>1019</v>
      </c>
      <c r="C80" s="117" t="s">
        <v>1</v>
      </c>
      <c r="D80" s="122">
        <v>2</v>
      </c>
      <c r="E80" s="122">
        <v>2</v>
      </c>
      <c r="F80" s="146">
        <v>15</v>
      </c>
      <c r="G80" s="167">
        <v>15</v>
      </c>
      <c r="H80" s="1"/>
    </row>
    <row r="81" spans="1:8">
      <c r="A81" s="127"/>
      <c r="B81" s="119"/>
      <c r="C81" s="117"/>
      <c r="D81" s="122"/>
      <c r="E81" s="122"/>
      <c r="F81" s="146"/>
      <c r="G81" s="167"/>
      <c r="H81" s="1"/>
    </row>
    <row r="82" spans="1:8">
      <c r="A82" s="127"/>
      <c r="B82" s="119"/>
      <c r="C82" s="117"/>
      <c r="D82" s="122"/>
      <c r="E82" s="122"/>
      <c r="F82" s="146"/>
      <c r="G82" s="167"/>
      <c r="H82" s="1"/>
    </row>
    <row r="83" spans="1:8">
      <c r="A83" s="127" t="str">
        <f t="shared" si="3"/>
        <v>Крупные города  (250 тыс. - 1 млн. жителей)|Бизнес</v>
      </c>
      <c r="B83" s="119" t="s">
        <v>1019</v>
      </c>
      <c r="C83" s="117" t="s">
        <v>2</v>
      </c>
      <c r="D83" s="118">
        <v>3</v>
      </c>
      <c r="E83" s="118">
        <v>3</v>
      </c>
      <c r="F83" s="147">
        <v>10</v>
      </c>
      <c r="G83" s="163">
        <v>10</v>
      </c>
      <c r="H83" s="1"/>
    </row>
    <row r="84" spans="1:8">
      <c r="A84" s="127"/>
      <c r="B84" s="119"/>
      <c r="C84" s="117"/>
      <c r="D84" s="118"/>
      <c r="E84" s="118"/>
      <c r="F84" s="147"/>
      <c r="G84" s="163"/>
      <c r="H84" s="1"/>
    </row>
    <row r="85" spans="1:8">
      <c r="A85" s="127"/>
      <c r="B85" s="119"/>
      <c r="C85" s="117"/>
      <c r="D85" s="118"/>
      <c r="E85" s="118"/>
      <c r="F85" s="147"/>
      <c r="G85" s="163"/>
      <c r="H85" s="1"/>
    </row>
    <row r="86" spans="1:8" ht="15.75" customHeight="1">
      <c r="A86" s="127" t="str">
        <f t="shared" si="3"/>
        <v>Крупные города  (250 тыс. - 1 млн. жителей)|Премиум</v>
      </c>
      <c r="B86" s="119" t="s">
        <v>1019</v>
      </c>
      <c r="C86" s="117" t="s">
        <v>3</v>
      </c>
      <c r="D86" s="118">
        <v>3</v>
      </c>
      <c r="E86" s="118">
        <v>4</v>
      </c>
      <c r="F86" s="147">
        <v>7</v>
      </c>
      <c r="G86" s="163">
        <v>7</v>
      </c>
      <c r="H86" s="1"/>
    </row>
    <row r="87" spans="1:8" ht="15.75" customHeight="1">
      <c r="A87" s="153"/>
      <c r="B87" s="157"/>
      <c r="C87" s="154"/>
      <c r="D87" s="155"/>
      <c r="E87" s="155"/>
      <c r="F87" s="156"/>
      <c r="G87" s="164"/>
      <c r="H87" s="1"/>
    </row>
    <row r="88" spans="1:8" ht="15.75" customHeight="1">
      <c r="A88" s="153"/>
      <c r="B88" s="157"/>
      <c r="C88" s="154"/>
      <c r="D88" s="155"/>
      <c r="E88" s="155"/>
      <c r="F88" s="156"/>
      <c r="G88" s="164"/>
      <c r="H88" s="1"/>
    </row>
    <row r="89" spans="1:8" ht="15.75" customHeight="1">
      <c r="A89" s="153"/>
      <c r="B89" s="157"/>
      <c r="C89" s="154"/>
      <c r="D89" s="155"/>
      <c r="E89" s="155"/>
      <c r="F89" s="156"/>
      <c r="G89" s="164"/>
      <c r="H89" s="1"/>
    </row>
    <row r="90" spans="1:8" ht="15.75" customHeight="1">
      <c r="A90" s="153"/>
      <c r="B90" s="157"/>
      <c r="C90" s="154"/>
      <c r="D90" s="155"/>
      <c r="E90" s="155"/>
      <c r="F90" s="156"/>
      <c r="G90" s="164"/>
      <c r="H90" s="1"/>
    </row>
    <row r="91" spans="1:8" ht="17.25" thickBot="1">
      <c r="A91" s="129" t="str">
        <f t="shared" si="3"/>
        <v>Крупные города  (250 тыс. - 1 млн. жителей)|Элит</v>
      </c>
      <c r="B91" s="135" t="s">
        <v>1019</v>
      </c>
      <c r="C91" s="130" t="s">
        <v>4</v>
      </c>
      <c r="D91" s="131">
        <v>3</v>
      </c>
      <c r="E91" s="131">
        <v>5</v>
      </c>
      <c r="F91" s="150">
        <v>5</v>
      </c>
      <c r="G91" s="165">
        <v>5</v>
      </c>
      <c r="H91" s="1"/>
    </row>
    <row r="92" spans="1:8">
      <c r="A92" s="123" t="str">
        <f t="shared" si="3"/>
        <v>Малые ( &lt; 250 тыс. жителей)|Базовый</v>
      </c>
      <c r="B92" s="134" t="s">
        <v>1021</v>
      </c>
      <c r="C92" s="124" t="s">
        <v>947</v>
      </c>
      <c r="D92" s="125">
        <v>2</v>
      </c>
      <c r="E92" s="125">
        <v>2</v>
      </c>
      <c r="F92" s="149">
        <v>15</v>
      </c>
      <c r="G92" s="166">
        <v>15</v>
      </c>
      <c r="H92" s="1"/>
    </row>
    <row r="93" spans="1:8">
      <c r="A93" s="132"/>
      <c r="B93" s="121"/>
      <c r="C93" s="120"/>
      <c r="D93" s="122"/>
      <c r="E93" s="122"/>
      <c r="F93" s="146"/>
      <c r="G93" s="167"/>
      <c r="H93" s="1"/>
    </row>
    <row r="94" spans="1:8">
      <c r="A94" s="132"/>
      <c r="B94" s="121"/>
      <c r="C94" s="120"/>
      <c r="D94" s="122"/>
      <c r="E94" s="122"/>
      <c r="F94" s="146"/>
      <c r="G94" s="167"/>
      <c r="H94" s="1"/>
    </row>
    <row r="95" spans="1:8">
      <c r="A95" s="127" t="str">
        <f t="shared" ref="A95" si="5">B95&amp;"|"&amp;C95</f>
        <v>Малые ( &lt; 250 тыс. жителей)|Комфорт</v>
      </c>
      <c r="B95" s="119" t="s">
        <v>1021</v>
      </c>
      <c r="C95" s="117" t="s">
        <v>1</v>
      </c>
      <c r="D95" s="122">
        <v>2</v>
      </c>
      <c r="E95" s="122">
        <v>2</v>
      </c>
      <c r="F95" s="146">
        <v>15</v>
      </c>
      <c r="G95" s="167">
        <v>15</v>
      </c>
      <c r="H95" s="1"/>
    </row>
    <row r="96" spans="1:8">
      <c r="A96" s="127"/>
      <c r="B96" s="119"/>
      <c r="C96" s="117"/>
      <c r="D96" s="122"/>
      <c r="E96" s="122"/>
      <c r="F96" s="146"/>
      <c r="G96" s="167"/>
      <c r="H96" s="1"/>
    </row>
    <row r="97" spans="1:8">
      <c r="A97" s="127"/>
      <c r="B97" s="119"/>
      <c r="C97" s="117"/>
      <c r="D97" s="122"/>
      <c r="E97" s="122"/>
      <c r="F97" s="146"/>
      <c r="G97" s="167"/>
      <c r="H97" s="1"/>
    </row>
    <row r="98" spans="1:8">
      <c r="A98" s="127" t="str">
        <f t="shared" si="3"/>
        <v>Малые ( &lt; 250 тыс. жителей)|Бизнес</v>
      </c>
      <c r="B98" s="119" t="s">
        <v>1021</v>
      </c>
      <c r="C98" s="117" t="s">
        <v>2</v>
      </c>
      <c r="D98" s="118">
        <v>2</v>
      </c>
      <c r="E98" s="118">
        <v>3</v>
      </c>
      <c r="F98" s="147">
        <v>10</v>
      </c>
      <c r="G98" s="163">
        <v>10</v>
      </c>
      <c r="H98" s="1"/>
    </row>
    <row r="99" spans="1:8">
      <c r="A99" s="127"/>
      <c r="B99" s="119"/>
      <c r="C99" s="117"/>
      <c r="D99" s="118"/>
      <c r="E99" s="118"/>
      <c r="F99" s="147"/>
      <c r="G99" s="163"/>
      <c r="H99" s="1"/>
    </row>
    <row r="100" spans="1:8">
      <c r="A100" s="127"/>
      <c r="B100" s="119"/>
      <c r="C100" s="117"/>
      <c r="D100" s="118"/>
      <c r="E100" s="118"/>
      <c r="F100" s="147"/>
      <c r="G100" s="163"/>
      <c r="H100" s="1"/>
    </row>
    <row r="101" spans="1:8">
      <c r="A101" s="127" t="str">
        <f t="shared" si="3"/>
        <v>Малые ( &lt; 250 тыс. жителей)|Премиум</v>
      </c>
      <c r="B101" s="119" t="s">
        <v>1021</v>
      </c>
      <c r="C101" s="117" t="s">
        <v>3</v>
      </c>
      <c r="D101" s="118">
        <v>2</v>
      </c>
      <c r="E101" s="118">
        <v>3</v>
      </c>
      <c r="F101" s="147">
        <v>7</v>
      </c>
      <c r="G101" s="163">
        <v>7</v>
      </c>
      <c r="H101" s="1"/>
    </row>
    <row r="102" spans="1:8">
      <c r="A102" s="153"/>
      <c r="B102" s="157"/>
      <c r="C102" s="154"/>
      <c r="D102" s="155"/>
      <c r="E102" s="155"/>
      <c r="F102" s="156"/>
      <c r="G102" s="164"/>
      <c r="H102" s="1"/>
    </row>
    <row r="103" spans="1:8">
      <c r="A103" s="153"/>
      <c r="B103" s="157"/>
      <c r="C103" s="154"/>
      <c r="D103" s="155"/>
      <c r="E103" s="155"/>
      <c r="F103" s="156"/>
      <c r="G103" s="164"/>
      <c r="H103" s="1"/>
    </row>
    <row r="104" spans="1:8">
      <c r="A104" s="153"/>
      <c r="B104" s="157"/>
      <c r="C104" s="154"/>
      <c r="D104" s="155"/>
      <c r="E104" s="155"/>
      <c r="F104" s="156"/>
      <c r="G104" s="164"/>
      <c r="H104" s="1"/>
    </row>
    <row r="105" spans="1:8">
      <c r="A105" s="153"/>
      <c r="B105" s="157"/>
      <c r="C105" s="154"/>
      <c r="D105" s="155"/>
      <c r="E105" s="155"/>
      <c r="F105" s="156"/>
      <c r="G105" s="164"/>
      <c r="H105" s="1"/>
    </row>
    <row r="106" spans="1:8" ht="17.25" thickBot="1">
      <c r="A106" s="129" t="str">
        <f t="shared" si="3"/>
        <v>Малые ( &lt; 250 тыс. жителей)|Элит</v>
      </c>
      <c r="B106" s="135" t="s">
        <v>1021</v>
      </c>
      <c r="C106" s="130" t="s">
        <v>4</v>
      </c>
      <c r="D106" s="131">
        <v>3</v>
      </c>
      <c r="E106" s="131">
        <v>4</v>
      </c>
      <c r="F106" s="150">
        <v>5</v>
      </c>
      <c r="G106" s="165">
        <v>5</v>
      </c>
      <c r="H106" s="1"/>
    </row>
  </sheetData>
  <mergeCells count="1">
    <mergeCell ref="A21:F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00B050"/>
  </sheetPr>
  <dimension ref="A1:L192"/>
  <sheetViews>
    <sheetView showGridLines="0" tabSelected="1" zoomScale="90" zoomScaleNormal="90" workbookViewId="0">
      <pane ySplit="6" topLeftCell="A77" activePane="bottomLeft" state="frozen"/>
      <selection pane="bottomLeft" sqref="A1:B1"/>
    </sheetView>
  </sheetViews>
  <sheetFormatPr defaultColWidth="9.140625" defaultRowHeight="16.5"/>
  <cols>
    <col min="1" max="1" width="8.85546875" style="1" customWidth="1"/>
    <col min="2" max="2" width="34.5703125" style="1" customWidth="1"/>
    <col min="3" max="3" width="80.42578125" style="1" customWidth="1"/>
    <col min="4" max="4" width="12" style="234" customWidth="1"/>
    <col min="5" max="5" width="25.140625" style="116" customWidth="1"/>
    <col min="6" max="6" width="46.85546875" style="114" customWidth="1"/>
    <col min="7" max="7" width="18.140625" style="222" customWidth="1"/>
    <col min="8" max="8" width="29.5703125" style="223" customWidth="1"/>
    <col min="10" max="16384" width="9.140625" style="1"/>
  </cols>
  <sheetData>
    <row r="1" spans="1:10" ht="17.25" thickBot="1">
      <c r="A1" s="344" t="s">
        <v>1008</v>
      </c>
      <c r="B1" s="344"/>
      <c r="C1" s="220"/>
      <c r="E1" s="343" t="str">
        <f>IFERROR(IF(AND($C$3="Комфорт",COUNTIF(H:H,"Не соответствует классу")),"Базовый",IF(AND($C$3="Бизнес",COUNTIF(H:H,"Не соответствует классу")),"Комфорт",IF(AND($C$3="Премиум",COUNTIF(H:H,"Не соответствует классу")),"Бизнес",IF(AND($C$3="Элит",COUNTIF(H:H,"Не соответствует классу")),"Премиум",C3)))),"—")</f>
        <v>—</v>
      </c>
    </row>
    <row r="2" spans="1:10" ht="17.25" thickBot="1">
      <c r="A2" s="344" t="s">
        <v>1007</v>
      </c>
      <c r="B2" s="344"/>
      <c r="C2" s="220"/>
      <c r="D2" s="235"/>
      <c r="E2" s="341"/>
      <c r="J2" s="207"/>
    </row>
    <row r="3" spans="1:10" ht="17.25" thickBot="1">
      <c r="A3" s="344" t="s">
        <v>711</v>
      </c>
      <c r="B3" s="344"/>
      <c r="C3" s="220" t="s">
        <v>1023</v>
      </c>
      <c r="D3" s="235"/>
      <c r="E3" s="340">
        <f>IFERROR(SUM(G8,G19,G39,G45,G60,G70,G86,G90,G95,G120,G130,G136,G143,G153,G171,G180),"—")</f>
        <v>0</v>
      </c>
    </row>
    <row r="4" spans="1:10" ht="17.25" thickBot="1">
      <c r="A4" s="344" t="s">
        <v>1009</v>
      </c>
      <c r="B4" s="345"/>
      <c r="C4" s="220"/>
      <c r="D4" s="235"/>
      <c r="E4" s="341"/>
    </row>
    <row r="5" spans="1:10">
      <c r="D5" s="235"/>
    </row>
    <row r="6" spans="1:10">
      <c r="A6" s="206" t="s">
        <v>1027</v>
      </c>
      <c r="B6" s="346" t="s">
        <v>1024</v>
      </c>
      <c r="C6" s="346"/>
      <c r="D6" s="225" t="s">
        <v>1032</v>
      </c>
      <c r="E6" s="90" t="s">
        <v>1025</v>
      </c>
      <c r="F6" s="206" t="s">
        <v>1062</v>
      </c>
      <c r="G6" s="224" t="s">
        <v>1170</v>
      </c>
      <c r="H6" s="225" t="s">
        <v>1026</v>
      </c>
    </row>
    <row r="7" spans="1:10">
      <c r="A7" s="335" t="s">
        <v>724</v>
      </c>
      <c r="B7" s="347"/>
      <c r="C7" s="348"/>
      <c r="D7" s="226"/>
      <c r="E7" s="238"/>
      <c r="F7" s="318"/>
      <c r="G7" s="226"/>
      <c r="H7" s="226"/>
    </row>
    <row r="8" spans="1:10">
      <c r="A8" s="333" t="s">
        <v>40</v>
      </c>
      <c r="B8" s="334"/>
      <c r="C8" s="329"/>
      <c r="D8" s="228"/>
      <c r="E8" s="239"/>
      <c r="F8" s="319"/>
      <c r="G8" s="227">
        <f>SUM(G10:G13,G15:G18)</f>
        <v>0</v>
      </c>
      <c r="H8" s="228"/>
    </row>
    <row r="9" spans="1:10">
      <c r="A9" s="209" t="s">
        <v>338</v>
      </c>
      <c r="B9" s="327" t="s">
        <v>326</v>
      </c>
      <c r="C9" s="327"/>
      <c r="D9" s="236"/>
      <c r="E9" s="221"/>
      <c r="F9" s="320"/>
      <c r="G9" s="229"/>
      <c r="H9" s="230"/>
    </row>
    <row r="10" spans="1:10">
      <c r="A10" s="209" t="s">
        <v>339</v>
      </c>
      <c r="B10" s="208"/>
      <c r="C10" s="208" t="s">
        <v>1017</v>
      </c>
      <c r="D10" s="236" t="str">
        <f>IF(OR($C$3="Базовый",$C$3="Комфорт",$C$3="Бизнес"),3,IF(AND($C$3="Премиум"),2,IF(OR($C$3="",$C$3="—"),"—",1)))</f>
        <v>—</v>
      </c>
      <c r="E10" s="240"/>
      <c r="F10" s="320"/>
      <c r="G10" s="231" t="str">
        <f>IFERROR(IF($C$3="Базовый",INDEX(БЛОК1!D6:E9,MATCH(ФОРМА!E10,БЛОК1!E6:E9,0),1),IF(ФОРМА!$C$3="Комфорт",INDEX(БЛОК1!F6:G9,MATCH(ФОРМА!E10,БЛОК1!G6:G9,0),1),IF(ФОРМА!$C$3="Бизнес",INDEX(БЛОК1!H6:I9,MATCH(ФОРМА!E10,БЛОК1!I6:I9,0),1),IF(ФОРМА!$C$3="Премиум",INDEX(БЛОК1!J6:K9,MATCH(ФОРМА!E10,БЛОК1!K6:K9,0),1),IF(ФОРМА!$C$3="Элит",INDEX(БЛОК1!L6:M9,MATCH(ФОРМА!E10,БЛОК1!M6:M9,0),1),"—"))))),0)</f>
        <v>—</v>
      </c>
      <c r="H10" s="230" t="str">
        <f>IF(AND(D10=2,(OR(AND($C$3="Премиум",E10="&gt; 45 мин "),AND(E10="—")))),"Требуется компенсация",IF(AND(D10=1,E10="—"),"Не соответствует классу",IF(E10="","Не заполнено поле","")))</f>
        <v>Не заполнено поле</v>
      </c>
    </row>
    <row r="11" spans="1:10">
      <c r="A11" s="209" t="s">
        <v>340</v>
      </c>
      <c r="B11" s="208"/>
      <c r="C11" s="208" t="s">
        <v>1036</v>
      </c>
      <c r="D11" s="236" t="str">
        <f>IF(OR($C$3="Базовый",$C$3="Комфорт",$C$3="Бизнес"),3,IF(AND($C$3="Премиум"),2,IF(OR($C$3="",$C$3="—"),"—",1)))</f>
        <v>—</v>
      </c>
      <c r="E11" s="240"/>
      <c r="F11" s="320"/>
      <c r="G11" s="231" t="str">
        <f>IFERROR(IF($C$3="Базовый",INDEX(БЛОК1!D12:E15,MATCH(ФОРМА!E11,БЛОК1!E12:E15,0),1),IF(ФОРМА!$C$3="Комфорт",INDEX(БЛОК1!F12:G15,MATCH(ФОРМА!E11,БЛОК1!G12:G15,0),1),IF(ФОРМА!$C$3="Бизнес",INDEX(БЛОК1!H12:I15,MATCH(ФОРМА!E11,БЛОК1!I12:I15,0),1),IF(ФОРМА!$C$3="Премиум",INDEX(БЛОК1!J12:K15,MATCH(ФОРМА!E11,БЛОК1!K12:K15,0),1),IF(ФОРМА!$C$3="Элит",INDEX(БЛОК1!L12:M15,MATCH(ФОРМА!E11,БЛОК1!M12:M15,0),1),"—"))))),0)</f>
        <v>—</v>
      </c>
      <c r="H11" s="230" t="str">
        <f>IF(AND(D11=2,(OR(AND($C$3="Премиум",E11="&gt; 40 мин "),AND(E11="—")))),"Требуется компенсация",IF(AND(D11=1,E11="—"),"Не соответствует классу",IF(E11="","Не заполнено поле","")))</f>
        <v>Не заполнено поле</v>
      </c>
    </row>
    <row r="12" spans="1:10">
      <c r="A12" s="209" t="s">
        <v>341</v>
      </c>
      <c r="B12" s="208"/>
      <c r="C12" s="208" t="s">
        <v>1019</v>
      </c>
      <c r="D12" s="236" t="str">
        <f>IF(OR($C$3="Базовый",$C$3="Комфорт",$C$3="Бизнес"),3,IF(AND($C$3="Премиум"),2,IF(OR($C$3="",$C$3="—"),"—",1)))</f>
        <v>—</v>
      </c>
      <c r="E12" s="240"/>
      <c r="F12" s="320"/>
      <c r="G12" s="231" t="str">
        <f>IFERROR(IF($C$3="Базовый",INDEX(БЛОК1!D18:E21,MATCH(ФОРМА!E12,БЛОК1!E18:E21,0),1),IF(ФОРМА!$C$3="Комфорт",INDEX(БЛОК1!F18:G21,MATCH(ФОРМА!E12,БЛОК1!G18:G21,0),1),IF(ФОРМА!$C$3="Бизнес",INDEX(БЛОК1!H18:I21,MATCH(ФОРМА!E12,БЛОК1!I18:I21,0),1),IF(ФОРМА!$C$3="Премиум",INDEX(БЛОК1!J18:K21,MATCH(ФОРМА!E12,БЛОК1!K18:K21,0),1),IF(ФОРМА!$C$3="Элит",INDEX(БЛОК1!L18:M21,MATCH(ФОРМА!E12,БЛОК1!M18:M21,0),1),"—"))))),0)</f>
        <v>—</v>
      </c>
      <c r="H12" s="230" t="str">
        <f>IF(AND(D12=2,(OR(AND($C$3="Премиум",E12="&gt; 35 мин "),AND(E12="—")))),"Требуется компенсация",IF(AND(D12=1,E12="—"),"Не соответствует классу",IF(E12="","Не заполнено поле","")))</f>
        <v>Не заполнено поле</v>
      </c>
    </row>
    <row r="13" spans="1:10">
      <c r="A13" s="209" t="s">
        <v>342</v>
      </c>
      <c r="B13" s="208"/>
      <c r="C13" s="208" t="s">
        <v>1021</v>
      </c>
      <c r="D13" s="236" t="str">
        <f>IF(OR($C$3="Базовый",$C$3="Комфорт",$C$3="Бизнес"),3,IF(AND($C$3="Премиум"),2,IF(OR($C$3="",$C$3="—"),"—",1)))</f>
        <v>—</v>
      </c>
      <c r="E13" s="240"/>
      <c r="F13" s="320"/>
      <c r="G13" s="231" t="str">
        <f>IFERROR(IF($C$3="Базовый",INDEX(БЛОК1!D24:E27,MATCH(ФОРМА!E13,БЛОК1!E24:E27,0),1),IF(ФОРМА!$C$3="Комфорт",INDEX(БЛОК1!F24:G27,MATCH(ФОРМА!E13,БЛОК1!G24:G27,0),1),IF(ФОРМА!$C$3="Бизнес",INDEX(БЛОК1!H24:I27,MATCH(ФОРМА!E13,БЛОК1!I24:I27,0),1),IF(ФОРМА!$C$3="Премиум",INDEX(БЛОК1!J24:K27,MATCH(ФОРМА!E13,БЛОК1!K24:K27,0),1),IF(ФОРМА!$C$3="Элит",INDEX(БЛОК1!L24:M27,MATCH(ФОРМА!E13,БЛОК1!M24:M27,0),1),"—"))))),0)</f>
        <v>—</v>
      </c>
      <c r="H13" s="230" t="str">
        <f>IF(AND(D13=2,(OR(AND($C$3="Премиум",E13="&gt; 30 мин "),AND(E13="—")))),"Требуется компенсация",IF(AND(D13=1,E13="—"),"Не соответствует классу",IF(E13="","Не заполнено поле","")))</f>
        <v>Не заполнено поле</v>
      </c>
    </row>
    <row r="14" spans="1:10">
      <c r="A14" s="209" t="s">
        <v>389</v>
      </c>
      <c r="B14" s="327" t="s">
        <v>382</v>
      </c>
      <c r="C14" s="327"/>
      <c r="D14" s="236"/>
      <c r="E14" s="221"/>
      <c r="F14" s="320"/>
      <c r="G14" s="231" t="s">
        <v>1038</v>
      </c>
      <c r="H14" s="230"/>
    </row>
    <row r="15" spans="1:10">
      <c r="A15" s="209" t="s">
        <v>343</v>
      </c>
      <c r="B15" s="208"/>
      <c r="C15" s="208" t="s">
        <v>1017</v>
      </c>
      <c r="D15" s="236" t="str">
        <f>IF(OR($C$3="Базовый",$C$3="Комфорт",$C$3="Бизнес"),3,IF(AND($C$3="Премиум"),2,IF(OR($C$3="",$C$3="—"),"—",1)))</f>
        <v>—</v>
      </c>
      <c r="E15" s="240"/>
      <c r="F15" s="320"/>
      <c r="G15" s="231" t="str">
        <f>IFERROR(IF($C$3="Базовый",INDEX(БЛОК1!D33:E36,MATCH(ФОРМА!E15,БЛОК1!E33:E36,0),1),IF(ФОРМА!$C$3="Комфорт",INDEX(БЛОК1!F33:G36,MATCH(ФОРМА!E15,БЛОК1!G33:G36,0),1),IF(ФОРМА!$C$3="Бизнес",INDEX(БЛОК1!H33:I36,MATCH(ФОРМА!E15,БЛОК1!I33:I36,0),1),IF(ФОРМА!$C$3="Премиум",INDEX(БЛОК1!J33:K36,MATCH(ФОРМА!E15,БЛОК1!K33:K36,0),1),IF(ФОРМА!$C$3="Элит",INDEX(БЛОК1!L33:M36,MATCH(ФОРМА!E15,БЛОК1!M33:M36,0),1),"—"))))),0)</f>
        <v>—</v>
      </c>
      <c r="H15" s="230" t="str">
        <f>IF(AND(D15=2,(OR(AND($C$3="Премиум",E15="&lt; 4 вида или инт. &gt; 8 мин"),AND(E15="—")))),"Требуется компенсация",IF(AND(D15=1,E15="—"),"Не соответствует классу",IF(E15="","Не заполнено поле","")))</f>
        <v>Не заполнено поле</v>
      </c>
    </row>
    <row r="16" spans="1:10">
      <c r="A16" s="209" t="s">
        <v>344</v>
      </c>
      <c r="B16" s="3"/>
      <c r="C16" s="208" t="s">
        <v>1036</v>
      </c>
      <c r="D16" s="236" t="str">
        <f>IF(OR($C$3="Базовый",$C$3="Комфорт",$C$3="Бизнес"),3,IF(AND($C$3="Премиум"),2,IF(OR($C$3="",$C$3="—"),"—",1)))</f>
        <v>—</v>
      </c>
      <c r="E16" s="240"/>
      <c r="F16" s="320"/>
      <c r="G16" s="231" t="str">
        <f>IFERROR(IF($C$3="Базовый",INDEX(БЛОК1!D39:E42,MATCH(ФОРМА!E16,БЛОК1!E39:E42,0),1),IF(ФОРМА!$C$3="Комфорт",INDEX(БЛОК1!F39:G42,MATCH(ФОРМА!E16,БЛОК1!G39:G42,0),1),IF(ФОРМА!$C$3="Бизнес",INDEX(БЛОК1!H39:I42,MATCH(ФОРМА!E16,БЛОК1!I39:I42,0),1),IF(ФОРМА!$C$3="Премиум",INDEX(БЛОК1!J39:K42,MATCH(ФОРМА!E16,БЛОК1!K39:K42,0),1),IF(ФОРМА!$C$3="Элит",INDEX(БЛОК1!L39:M42,MATCH(ФОРМА!E16,БЛОК1!M39:M42,0),1),"—"))))),0)</f>
        <v>—</v>
      </c>
      <c r="H16" s="230" t="str">
        <f>IF(AND(D16=2,(OR(AND($C$3="Премиум",E16="&lt; 4 вида или инт. &gt; 8 мин"),AND(E16="—")))),"Требуется компенсация",IF(AND(D16=1,E16="—"),"Не соответствует классу",IF(E16="","Не заполнено поле","")))</f>
        <v>Не заполнено поле</v>
      </c>
    </row>
    <row r="17" spans="1:8">
      <c r="A17" s="209" t="s">
        <v>345</v>
      </c>
      <c r="B17" s="3"/>
      <c r="C17" s="208" t="s">
        <v>1019</v>
      </c>
      <c r="D17" s="236" t="str">
        <f>IF(OR($C$3="Базовый",$C$3="Комфорт",$C$3="Бизнес"),3,IF(AND($C$3="Премиум"),2,IF(OR($C$3="",$C$3="—"),"—",1)))</f>
        <v>—</v>
      </c>
      <c r="E17" s="240"/>
      <c r="F17" s="320"/>
      <c r="G17" s="231" t="str">
        <f>IFERROR(IF($C$3="Базовый",INDEX(БЛОК1!D45:E48,MATCH(ФОРМА!E17,БЛОК1!E45:E48,0),1),IF(ФОРМА!$C$3="Комфорт",INDEX(БЛОК1!F45:G48,MATCH(ФОРМА!E17,БЛОК1!G45:G48,0),1),IF(ФОРМА!$C$3="Бизнес",INDEX(БЛОК1!H45:I48,MATCH(ФОРМА!E17,БЛОК1!I45:I48,0),1),IF(ФОРМА!$C$3="Премиум",INDEX(БЛОК1!J45:K48,MATCH(ФОРМА!E17,БЛОК1!K45:K48,0),1),IF(ФОРМА!$C$3="Элит",INDEX(БЛОК1!L45:M48,MATCH(ФОРМА!E17,БЛОК1!M45:M48,0),1),"—"))))),0)</f>
        <v>—</v>
      </c>
      <c r="H17" s="230" t="str">
        <f>IF(AND(D17=2,(OR(AND($C$3="Премиум",E17="&lt; 3 вида или инт. &gt; 8 мин"),AND(E17="—")))),"Требуется компенсация",IF(AND(D17=1,E17="—"),"Не соответствует классу",IF(E17="","Не заполнено поле","")))</f>
        <v>Не заполнено поле</v>
      </c>
    </row>
    <row r="18" spans="1:8">
      <c r="A18" s="209" t="s">
        <v>346</v>
      </c>
      <c r="B18" s="3"/>
      <c r="C18" s="208" t="s">
        <v>1021</v>
      </c>
      <c r="D18" s="236" t="str">
        <f>IF(OR($C$3="Базовый",$C$3="Комфорт",$C$3="Бизнес"),3,IF(AND($C$3="Премиум"),2,IF(OR($C$3="",$C$3="—"),"—",1)))</f>
        <v>—</v>
      </c>
      <c r="E18" s="240"/>
      <c r="F18" s="320"/>
      <c r="G18" s="231" t="str">
        <f>IFERROR(IF($C$3="Базовый",INDEX(БЛОК1!D51:E54,MATCH(ФОРМА!E18,БЛОК1!E51:E54,0),1),IF(ФОРМА!$C$3="Комфорт",INDEX(БЛОК1!F51:G54,MATCH(ФОРМА!E18,БЛОК1!G51:G54,0),1),IF(ФОРМА!$C$3="Бизнес",INDEX(БЛОК1!H51:I54,MATCH(ФОРМА!E18,БЛОК1!I51:I54,0),1),IF(ФОРМА!$C$3="Премиум",INDEX(БЛОК1!J51:K54,MATCH(ФОРМА!E18,БЛОК1!K51:K54,0),1),IF(ФОРМА!$C$3="Элит",INDEX(БЛОК1!L51:M54,MATCH(ФОРМА!E18,БЛОК1!M51:M54,0),1),"—"))))),0)</f>
        <v>—</v>
      </c>
      <c r="H18" s="230" t="str">
        <f>IF(AND(D18=2,(OR(AND($C$3="Премиум",E18="&lt; 3 вида или инт. &gt; 8 мин"),AND(E18="—")))),"Требуется компенсация",IF(AND(D18=1,E18="—"),"Не соответствует классу",IF(E18="","Не заполнено поле","")))</f>
        <v>Не заполнено поле</v>
      </c>
    </row>
    <row r="19" spans="1:8">
      <c r="A19" s="333" t="s">
        <v>41</v>
      </c>
      <c r="B19" s="334"/>
      <c r="C19" s="329"/>
      <c r="D19" s="228"/>
      <c r="E19" s="239"/>
      <c r="F19" s="319"/>
      <c r="G19" s="227">
        <f>SUM(G20:G38)</f>
        <v>0</v>
      </c>
      <c r="H19" s="228"/>
    </row>
    <row r="20" spans="1:8">
      <c r="A20" s="209" t="s">
        <v>386</v>
      </c>
      <c r="B20" s="327" t="s">
        <v>43</v>
      </c>
      <c r="C20" s="327"/>
      <c r="D20" s="236" t="str">
        <f>IF(OR($C$3="Базовый",$C$3="Комфорт"),3,IF(OR($C$3="Премиум",$C$3="Бизнес",$C$3="Элит"),1,IF(OR($C$3="",$C$3="—"),"—",1)))</f>
        <v>—</v>
      </c>
      <c r="E20" s="241"/>
      <c r="F20" s="321"/>
      <c r="G20" s="231" t="str">
        <f>IFERROR(IF($C$3="Базовый",INDEX(БЛОК1!D59:E62,MATCH(ФОРМА!E20,БЛОК1!E59:E62,0),1),IF(ФОРМА!$C$3="Комфорт",INDEX(БЛОК1!F59:G62,MATCH(ФОРМА!E20,БЛОК1!G59:G62,0),1),IF(ФОРМА!$C$3="Бизнес",INDEX(БЛОК1!H59:I62,MATCH(ФОРМА!E20,БЛОК1!I59:I62,0),1),IF(ФОРМА!$C$3="Премиум",INDEX(БЛОК1!J59:K62,MATCH(ФОРМА!E20,БЛОК1!K59:K62,0),1),IF(ФОРМА!$C$3="Элит",INDEX(БЛОК1!L59:M62,MATCH(ФОРМА!E20,БЛОК1!M59:M62,0),1),"—"))))),0)</f>
        <v>—</v>
      </c>
      <c r="H20" s="230" t="str">
        <f>IF(AND(D20=1,OR(E20="нет",E20="—")),"Не соответствует классу",IF(E20="","Не заполнено поле",""))</f>
        <v>Не заполнено поле</v>
      </c>
    </row>
    <row r="21" spans="1:8">
      <c r="A21" s="209" t="s">
        <v>387</v>
      </c>
      <c r="B21" s="327" t="s">
        <v>39</v>
      </c>
      <c r="C21" s="327"/>
      <c r="D21" s="236" t="str">
        <f>IF(OR($C$3="Базовый",$C$3="Комфорт"),3,IF(OR($C$3="Премиум",$C$3="Бизнес",$C$3="Элит"),1,IF(OR($C$3="",$C$3="—"),"—",1)))</f>
        <v>—</v>
      </c>
      <c r="E21" s="241"/>
      <c r="F21" s="322"/>
      <c r="G21" s="231" t="str">
        <f>IFERROR(IF($C$3="Базовый",INDEX(БЛОК1!D65:E69,MATCH(ФОРМА!E21,БЛОК1!E65:E69,0),1),IF(ФОРМА!$C$3="Комфорт",INDEX(БЛОК1!F65:G69,MATCH(ФОРМА!E21,БЛОК1!G65:G69,0),1),IF(ФОРМА!$C$3="Бизнес",INDEX(БЛОК1!H65:I69,MATCH(ФОРМА!E21,БЛОК1!I65:I69,0),1),IF(ФОРМА!$C$3="Премиум",INDEX(БЛОК1!J65:K69,MATCH(ФОРМА!E21,БЛОК1!K65:K69,0),1),IF(ФОРМА!$C$3="Элит",INDEX(БЛОК1!L65:M69,MATCH(ФОРМА!E21,БЛОК1!M65:M69,0),1),"—"))))),0)</f>
        <v>—</v>
      </c>
      <c r="H21" s="230" t="str">
        <f>IF(AND(D21=1,E21="—"),"Не соответствует классу",IF(OR(AND(D21=1,E21=""),E21=""),"Не заполнено поле",""))</f>
        <v>Не заполнено поле</v>
      </c>
    </row>
    <row r="22" spans="1:8" ht="32.25" customHeight="1">
      <c r="A22" s="209" t="s">
        <v>388</v>
      </c>
      <c r="B22" s="337" t="s">
        <v>1501</v>
      </c>
      <c r="C22" s="337"/>
      <c r="D22" s="236" t="str">
        <f>IF(OR($C$3="Базовый",$C$3="Комфорт"),3,IF(OR($C$3="Премиум",$C$3="Бизнес",$C$3="Элит"),2,IF(OR($C$3="",$C$3="—"),"—",1)))</f>
        <v>—</v>
      </c>
      <c r="E22" s="240"/>
      <c r="F22" s="320"/>
      <c r="G22" s="231" t="str">
        <f>IFERROR(IF($C$3="Базовый",INDEX(БЛОК1!D73:E76,MATCH(ФОРМА!E22,БЛОК1!E73:E76,0),1),IF(ФОРМА!$C$3="Комфорт",INDEX(БЛОК1!F73:G76,MATCH(ФОРМА!E22,БЛОК1!G73:G76,0),1),IF(ФОРМА!$C$3="Бизнес",INDEX(БЛОК1!H73:I76,MATCH(ФОРМА!E22,БЛОК1!I73:I76,0),1),IF(ФОРМА!$C$3="Премиум",INDEX(БЛОК1!J73:K76,MATCH(ФОРМА!E22,БЛОК1!K73:K76,0),1),IF(ФОРМА!$C$3="Элит",INDEX(БЛОК1!L73:M76,MATCH(ФОРМА!E22,БЛОК1!M73:M76,0),1),"—"))))),0)</f>
        <v>—</v>
      </c>
      <c r="H22" s="230" t="str">
        <f>IF(AND(D22=2,$C$3="Бизнес",OR(E22="0,2 - 0,5",E22="—")),"Требуется компенсация",IF(AND(D22=2,$C$3="Премиум",OR(E22="0,5 - 0,8",E22="—")),"Требуется компенсация",IF(AND(D22=2,$C$3="Элит",OR(E22="0,8 - 1,0",E22="—")),"Требуется компенсация",IF(E22="","Не заполнено поле",""))))</f>
        <v>Не заполнено поле</v>
      </c>
    </row>
    <row r="23" spans="1:8">
      <c r="A23" s="209" t="s">
        <v>390</v>
      </c>
      <c r="B23" s="327" t="s">
        <v>1063</v>
      </c>
      <c r="C23" s="327"/>
      <c r="D23" s="236" t="str">
        <f>IF($C$3&lt;&gt;"—",3,"—")</f>
        <v>—</v>
      </c>
      <c r="E23" s="240"/>
      <c r="F23" s="320"/>
      <c r="G23" s="231" t="str">
        <f>IFERROR(IF($C$3="Базовый",INDEX(БЛОК1!D80:E83,MATCH(ФОРМА!E23,БЛОК1!E80:E83,0),1),IF(ФОРМА!$C$3="Комфорт",INDEX(БЛОК1!F80:G83,MATCH(ФОРМА!E23,БЛОК1!G80:G83,0),1),IF(ФОРМА!$C$3="Бизнес",INDEX(БЛОК1!H80:I83,MATCH(ФОРМА!E23,БЛОК1!I80:I83,0),1),IF(ФОРМА!$C$3="Премиум",INDEX(БЛОК1!J80:K83,MATCH(ФОРМА!E23,БЛОК1!K80:K83,0),1),IF(ФОРМА!$C$3="Элит",INDEX(БЛОК1!L80:M83,MATCH(ФОРМА!E23,БЛОК1!M80:M83,0),1),"—"))))),0)</f>
        <v>—</v>
      </c>
      <c r="H23" s="230" t="str">
        <f>IF(AND(D23=2,$C$3="Премиум",OR(E23="&gt; 10%",E23="—")),"Требуется компенсация",IF(AND(D23=1,$C$3="Элит",E23="—"),"Не соответствует классу",IF(E23="","Не заполнено поле","")))</f>
        <v>Не заполнено поле</v>
      </c>
    </row>
    <row r="24" spans="1:8" ht="33" customHeight="1">
      <c r="A24" s="209" t="s">
        <v>395</v>
      </c>
      <c r="B24" s="337" t="s">
        <v>1502</v>
      </c>
      <c r="C24" s="337"/>
      <c r="D24" s="236" t="str">
        <f>IF($C$3&lt;&gt;"—",3,"—")</f>
        <v>—</v>
      </c>
      <c r="E24" s="240"/>
      <c r="F24" s="320"/>
      <c r="G24" s="231" t="str">
        <f>IFERROR(IF($C$3="Базовый",INDEX(БЛОК1!D87:E92,MATCH(ФОРМА!E24,БЛОК1!E87:E92,0),1),IF(ФОРМА!$C$3="Комфорт",INDEX(БЛОК1!F87:G92,MATCH(ФОРМА!E24,БЛОК1!G87:G92,0),1),IF(ФОРМА!$C$3="Бизнес",INDEX(БЛОК1!H87:I92,MATCH(ФОРМА!E24,БЛОК1!I87:I92,0),1),IF(ФОРМА!$C$3="Премиум",INDEX(БЛОК1!J87:K92,MATCH(ФОРМА!E24,БЛОК1!K87:K92,0),1),IF(ФОРМА!$C$3="Элит",INDEX(БЛОК1!L87:M92,MATCH(ФОРМА!E24,БЛОК1!M87:M92,0),1),"—"))))),0)</f>
        <v>—</v>
      </c>
      <c r="H24" s="230" t="str">
        <f>IF(E24="","Не заполнено поле","")</f>
        <v>Не заполнено поле</v>
      </c>
    </row>
    <row r="25" spans="1:8">
      <c r="A25" s="209" t="s">
        <v>402</v>
      </c>
      <c r="B25" s="327" t="s">
        <v>1064</v>
      </c>
      <c r="C25" s="327"/>
      <c r="D25" s="236" t="str">
        <f>IF(OR($C$3="Базовый",$C$3="Комфорт"),3,IF(OR($C$3="Премиум",$C$3="Бизнес",$C$3="Элит"),2,IF(OR($C$3="",$C$3="—"),"—",1)))</f>
        <v>—</v>
      </c>
      <c r="E25" s="240"/>
      <c r="F25" s="320"/>
      <c r="G25" s="231" t="str">
        <f>IFERROR(IF($C$3="Базовый",INDEX(БЛОК1!D96:E99,MATCH(ФОРМА!E25,БЛОК1!E96:E99,0),1),IF(ФОРМА!$C$3="Комфорт",INDEX(БЛОК1!F96:G99,MATCH(ФОРМА!E25,БЛОК1!G96:G99,0),1),IF(ФОРМА!$C$3="Бизнес",INDEX(БЛОК1!H96:I99,MATCH(ФОРМА!E25,БЛОК1!I96:I99,0),1),IF(ФОРМА!$C$3="Премиум",INDEX(БЛОК1!J96:K99,MATCH(ФОРМА!E25,БЛОК1!K96:K99,0),1),IF(ФОРМА!$C$3="Элит",INDEX(БЛОК1!L96:M99,MATCH(ФОРМА!E25,БЛОК1!M96:M99,0),1),"—"))))),0)</f>
        <v>—</v>
      </c>
      <c r="H25" s="230" t="str">
        <f>IF(AND(D25=2,OR($C$3="Бизнес",$C$3="Премиум",$C$3="Элит"),OR(E25="&lt; 2 400",E25="—")),"Требуется компенсация",IF(E25="","Не заполнено поле",""))</f>
        <v>Не заполнено поле</v>
      </c>
    </row>
    <row r="26" spans="1:8">
      <c r="A26" s="209" t="s">
        <v>403</v>
      </c>
      <c r="B26" s="327" t="s">
        <v>1066</v>
      </c>
      <c r="C26" s="327"/>
      <c r="D26" s="236" t="str">
        <f>IF(OR($C$3="Базовый",$C$3="Комфорт"),3,IF(OR($C$3="Премиум",$C$3="Бизнес",$C$3="Элит"),2,IF(OR($C$3="",$C$3="—"),"—",1)))</f>
        <v>—</v>
      </c>
      <c r="E26" s="240"/>
      <c r="F26" s="320"/>
      <c r="G26" s="231" t="str">
        <f>IFERROR(IF($C$3="Базовый",INDEX(БЛОК1!D103:E106,MATCH(ФОРМА!E26,БЛОК1!E103:E106,0),1),IF(ФОРМА!$C$3="Комфорт",INDEX(БЛОК1!F103:G106,MATCH(ФОРМА!E26,БЛОК1!G103:G106,0),1),IF(ФОРМА!$C$3="Бизнес",INDEX(БЛОК1!H103:I106,MATCH(ФОРМА!E26,БЛОК1!I103:I106,0),1),IF(ФОРМА!$C$3="Премиум",INDEX(БЛОК1!J103:K106,MATCH(ФОРМА!E26,БЛОК1!K103:K106,0),1),IF(ФОРМА!$C$3="Элит",INDEX(БЛОК1!L103:M106,MATCH(ФОРМА!E26,БЛОК1!M103:M106,0),1),"—"))))),0)</f>
        <v>—</v>
      </c>
      <c r="H26" s="230" t="str">
        <f>IF(AND(D26=2,OR($C$3="Бизнес",$C$3="Премиум",$C$3="Элит"),OR(E26="&lt; 2 800",E26="—")),"Требуется компенсация",IF(E26="","Не заполнено поле",""))</f>
        <v>Не заполнено поле</v>
      </c>
    </row>
    <row r="27" spans="1:8">
      <c r="A27" s="209" t="s">
        <v>410</v>
      </c>
      <c r="B27" s="327" t="s">
        <v>1067</v>
      </c>
      <c r="C27" s="327"/>
      <c r="D27" s="236" t="str">
        <f>IF(OR($C$3="Базовый",$C$3="Комфорт"),3,IF(OR($C$3="Премиум",$C$3="Бизнес",$C$3="Элит"),2,IF(OR($C$3="",$C$3="—"),"—",1)))</f>
        <v>—</v>
      </c>
      <c r="E27" s="240"/>
      <c r="F27" s="320"/>
      <c r="G27" s="231" t="str">
        <f>IFERROR(IF($C$3="Базовый",INDEX(БЛОК1!D110:E113,MATCH(ФОРМА!E27,БЛОК1!E110:E113,0),1),IF(ФОРМА!$C$3="Комфорт",INDEX(БЛОК1!F110:G113,MATCH(ФОРМА!E27,БЛОК1!G110:G113,0),1),IF(ФОРМА!$C$3="Бизнес",INDEX(БЛОК1!H110:I113,MATCH(ФОРМА!E27,БЛОК1!I110:I113,0),1),IF(ФОРМА!$C$3="Премиум",INDEX(БЛОК1!J110:K113,MATCH(ФОРМА!E27,БЛОК1!K110:K113,0),1),IF(ФОРМА!$C$3="Элит",INDEX(БЛОК1!L110:M113,MATCH(ФОРМА!E27,БЛОК1!M110:M113,0),1),"—"))))),0)</f>
        <v>—</v>
      </c>
      <c r="H27" s="230" t="str">
        <f>IF(AND(D27=2,OR($C$3="Премиум",$C$3="Элит"),OR(E27="&lt; 3 500",E27="—")),"Требуется компенсация",IF(AND($C$3="Бизнес",OR(E27="&lt; 3 200",E27="—")),"Требуется компенсация",IF(E27="","Не заполнено поле","")))</f>
        <v>Не заполнено поле</v>
      </c>
    </row>
    <row r="28" spans="1:8">
      <c r="A28" s="209" t="s">
        <v>419</v>
      </c>
      <c r="B28" s="327" t="s">
        <v>44</v>
      </c>
      <c r="C28" s="327"/>
      <c r="D28" s="236" t="str">
        <f>IF(OR($C$3="Базовый",$C$3="Комфорт"),3,IF(OR($C$3="Премиум",$C$3="Бизнес",$C$3="Элит"),1,IF(OR($C$3="",$C$3="—"),"—",1)))</f>
        <v>—</v>
      </c>
      <c r="E28" s="240"/>
      <c r="F28" s="320"/>
      <c r="G28" s="231" t="str">
        <f>IFERROR(IF($C$3="Базовый",INDEX(БЛОК1!D117:E120,MATCH(ФОРМА!E28,БЛОК1!E117:E120,0),1),IF(ФОРМА!$C$3="Комфорт",INDEX(БЛОК1!F117:G120,MATCH(ФОРМА!E28,БЛОК1!G117:G120,0),1),IF(ФОРМА!$C$3="Бизнес",INDEX(БЛОК1!H117:I120,MATCH(ФОРМА!E28,БЛОК1!I117:I120,0),1),IF(ФОРМА!$C$3="Премиум",INDEX(БЛОК1!J117:K120,MATCH(ФОРМА!E28,БЛОК1!K117:K120,0),1),IF(ФОРМА!$C$3="Элит",INDEX(БЛОК1!L117:M120,MATCH(ФОРМА!E28,БЛОК1!M117:M120,0),1),"—"))))),0)</f>
        <v>—</v>
      </c>
      <c r="H28" s="230" t="str">
        <f>IF(AND(D28=1,OR(E28="нет",E28="—")),"Не соответствует классу",IF(E28="","Не заполнено поле",""))</f>
        <v>Не заполнено поле</v>
      </c>
    </row>
    <row r="29" spans="1:8">
      <c r="A29" s="209" t="s">
        <v>421</v>
      </c>
      <c r="B29" s="327" t="s">
        <v>46</v>
      </c>
      <c r="C29" s="327"/>
      <c r="D29" s="236" t="str">
        <f>IF($C$3&lt;&gt;"—",3,"—")</f>
        <v>—</v>
      </c>
      <c r="E29" s="240"/>
      <c r="F29" s="320"/>
      <c r="G29" s="231" t="str">
        <f>IFERROR(IF($C$3="Базовый",INDEX(БЛОК1!D124:E127,MATCH(ФОРМА!E29,БЛОК1!E124:E127,0),1),IF(ФОРМА!$C$3="Комфорт",INDEX(БЛОК1!F124:G127,MATCH(ФОРМА!E29,БЛОК1!G124:G127,0),1),IF(ФОРМА!$C$3="Бизнес",INDEX(БЛОК1!H124:I127,MATCH(ФОРМА!E29,БЛОК1!I124:I127,0),1),IF(ФОРМА!$C$3="Премиум",INDEX(БЛОК1!J124:K127,MATCH(ФОРМА!E29,БЛОК1!K124:K127,0),1),IF(ФОРМА!$C$3="Элит",INDEX(БЛОК1!L124:M127,MATCH(ФОРМА!E29,БЛОК1!M124:M127,0),1),"—"))))),0)</f>
        <v>—</v>
      </c>
      <c r="H29" s="230" t="str">
        <f>IF(E29="","Не заполнено поле","")</f>
        <v>Не заполнено поле</v>
      </c>
    </row>
    <row r="30" spans="1:8">
      <c r="A30" s="209" t="s">
        <v>424</v>
      </c>
      <c r="B30" s="327" t="s">
        <v>255</v>
      </c>
      <c r="C30" s="327"/>
      <c r="D30" s="236" t="str">
        <f>IF(OR($C$3="Базовый",$C$3="Комфорт",$C$3="Бизнес"),3,IF($C$3="Премиум",2,IF($C$3="Элит",1,IF(OR($C$3="",$C$3="—"),"—",1))))</f>
        <v>—</v>
      </c>
      <c r="E30" s="240"/>
      <c r="F30" s="320"/>
      <c r="G30" s="231" t="str">
        <f>IFERROR(IF($C$3="Базовый",INDEX(БЛОК1!D131:E135,MATCH(ФОРМА!E30,БЛОК1!E131:E135,0),1),IF(ФОРМА!$C$3="Комфорт",INDEX(БЛОК1!F131:G135,MATCH(ФОРМА!E30,БЛОК1!G131:G135,0),1),IF(ФОРМА!$C$3="Бизнес",INDEX(БЛОК1!H131:I135,MATCH(ФОРМА!E30,БЛОК1!I131:I135,0),1),IF(ФОРМА!$C$3="Премиум",INDEX(БЛОК1!J131:K135,MATCH(ФОРМА!E30,БЛОК1!K131:K135,0),1),IF(ФОРМА!$C$3="Элит",INDEX(БЛОК1!L131:M135,MATCH(ФОРМА!E30,БЛОК1!M131:M135,0),1),"—"))))),0)</f>
        <v>—</v>
      </c>
      <c r="H30" s="230" t="str">
        <f>IF(AND(D30=2,$C$3="Премиум",OR(E30="&lt; 5%",E30="—")),"Требуется компенсация",IF(AND(D30=1,$C$3="Элит",E30="—"),"Не соответствует классу",IF(E30="","Не заполнено поле","")))</f>
        <v>Не заполнено поле</v>
      </c>
    </row>
    <row r="31" spans="1:8">
      <c r="A31" s="209" t="s">
        <v>426</v>
      </c>
      <c r="B31" s="327" t="s">
        <v>260</v>
      </c>
      <c r="C31" s="327"/>
      <c r="D31" s="236" t="str">
        <f>IF($C$3&lt;&gt;"—",3,"—")</f>
        <v>—</v>
      </c>
      <c r="E31" s="240"/>
      <c r="F31" s="320"/>
      <c r="G31" s="231" t="str">
        <f>IFERROR(IF($C$3="Базовый",INDEX(БЛОК1!D139:E141,MATCH(ФОРМА!E31,БЛОК1!E139:E141,0),1),IF(ФОРМА!$C$3="Комфорт",INDEX(БЛОК1!F139:G141,MATCH(ФОРМА!E31,БЛОК1!G139:G141,0),1),IF(ФОРМА!$C$3="Бизнес",INDEX(БЛОК1!H139:I141,MATCH(ФОРМА!E31,БЛОК1!I139:I141,0),1),IF(ФОРМА!$C$3="Премиум",INDEX(БЛОК1!J139:K141,MATCH(ФОРМА!E31,БЛОК1!K139:K141,0),1),IF(ФОРМА!$C$3="Элит",INDEX(БЛОК1!L139:M141,MATCH(ФОРМА!E31,БЛОК1!M139:M141,0),1),"—"))))),0)</f>
        <v>—</v>
      </c>
      <c r="H31" s="230" t="str">
        <f>IF(E31="","Не заполнено поле","")</f>
        <v>Не заполнено поле</v>
      </c>
    </row>
    <row r="32" spans="1:8">
      <c r="A32" s="209" t="s">
        <v>430</v>
      </c>
      <c r="B32" s="327" t="s">
        <v>1068</v>
      </c>
      <c r="C32" s="327"/>
      <c r="D32" s="236" t="str">
        <f>IF(OR($C$3="Базовый",$C$3="Комфорт"),3,IF(OR($C$3="Премиум",$C$3="Бизнес",$C$3="Элит"),2,IF(OR($C$3="",$C$3="—"),"—",1)))</f>
        <v>—</v>
      </c>
      <c r="E32" s="240"/>
      <c r="F32" s="320"/>
      <c r="G32" s="231" t="str">
        <f>IFERROR(IF($C$3="Базовый",INDEX(БЛОК1!D144:E147,MATCH(ФОРМА!E32,БЛОК1!E144:E147,0),1),IF(ФОРМА!$C$3="Комфорт",INDEX(БЛОК1!F144:G147,MATCH(ФОРМА!E32,БЛОК1!G144:G147,0),1),IF(ФОРМА!$C$3="Бизнес",INDEX(БЛОК1!H144:I147,MATCH(ФОРМА!E32,БЛОК1!I144:I147,0),1),IF(ФОРМА!$C$3="Премиум",INDEX(БЛОК1!J144:K147,MATCH(ФОРМА!E32,БЛОК1!K144:K147,0),1),IF(ФОРМА!$C$3="Элит",INDEX(БЛОК1!L144:M147,MATCH(ФОРМА!E32,БЛОК1!M144:M147,0),1),"—"))))),0)</f>
        <v>—</v>
      </c>
      <c r="H32" s="230" t="str">
        <f>IF(AND(D32=2,OR($C$3="Бизнес",$C$3="Премиум",$C$3="Элит"),OR(E32="не поддерживается",E32="—")),"Требуется компенсация",IF(E32="","Не заполнено поле",""))</f>
        <v>Не заполнено поле</v>
      </c>
    </row>
    <row r="33" spans="1:8">
      <c r="A33" s="209" t="s">
        <v>431</v>
      </c>
      <c r="B33" s="327" t="s">
        <v>48</v>
      </c>
      <c r="C33" s="327"/>
      <c r="D33" s="236" t="str">
        <f>IF($C$3&lt;&gt;"—",3,"—")</f>
        <v>—</v>
      </c>
      <c r="E33" s="240"/>
      <c r="F33" s="320"/>
      <c r="G33" s="231" t="str">
        <f>IFERROR(IF($C$3="Базовый",INDEX(БЛОК1!D151:E154,MATCH(ФОРМА!E33,БЛОК1!E151:E154,0),1),IF(ФОРМА!$C$3="Комфорт",INDEX(БЛОК1!F151:G154,MATCH(ФОРМА!E33,БЛОК1!G151:G154,0),1),IF(ФОРМА!$C$3="Бизнес",INDEX(БЛОК1!H151:I154,MATCH(ФОРМА!E33,БЛОК1!I151:I154,0),1),IF(ФОРМА!$C$3="Премиум",INDEX(БЛОК1!J151:K154,MATCH(ФОРМА!E33,БЛОК1!K151:K154,0),1),IF(ФОРМА!$C$3="Элит",INDEX(БЛОК1!L151:M154,MATCH(ФОРМА!E33,БЛОК1!M151:M154,0),1),"—"))))),0)</f>
        <v>—</v>
      </c>
      <c r="H33" s="230" t="str">
        <f>IF(E33="","Не заполнено поле","")</f>
        <v>Не заполнено поле</v>
      </c>
    </row>
    <row r="34" spans="1:8">
      <c r="A34" s="209" t="s">
        <v>433</v>
      </c>
      <c r="B34" s="327" t="s">
        <v>1069</v>
      </c>
      <c r="C34" s="327"/>
      <c r="D34" s="236" t="str">
        <f>IF($C$3&lt;&gt;"—",3,"—")</f>
        <v>—</v>
      </c>
      <c r="E34" s="240"/>
      <c r="F34" s="320"/>
      <c r="G34" s="231" t="str">
        <f>IFERROR(IF($C$3="Базовый",INDEX(БЛОК1!D158:E160,MATCH(ФОРМА!E34,БЛОК1!E158:E160,0),1),IF(ФОРМА!$C$3="Комфорт",INDEX(БЛОК1!F158:G160,MATCH(ФОРМА!E34,БЛОК1!G158:G160,0),1),IF(ФОРМА!$C$3="Бизнес",INDEX(БЛОК1!H158:I160,MATCH(ФОРМА!E34,БЛОК1!I158:I160,0),1),IF(ФОРМА!$C$3="Премиум",INDEX(БЛОК1!J158:K160,MATCH(ФОРМА!E34,БЛОК1!K158:K160,0),1),IF(ФОРМА!$C$3="Элит",INDEX(БЛОК1!L158:M160,MATCH(ФОРМА!E34,БЛОК1!M158:M160,0),1),"—"))))),0)</f>
        <v>—</v>
      </c>
      <c r="H34" s="230" t="str">
        <f>IF(E34="","Не заполнено поле","")</f>
        <v>Не заполнено поле</v>
      </c>
    </row>
    <row r="35" spans="1:8">
      <c r="A35" s="209" t="s">
        <v>428</v>
      </c>
      <c r="B35" s="327" t="s">
        <v>1507</v>
      </c>
      <c r="C35" s="327"/>
      <c r="D35" s="236" t="str">
        <f>IF(OR($C$3="Базовый",$C$3="Комфорт"),3,IF(OR($C$3="Премиум",$C$3="Бизнес",$C$3="Элит"),1,IF(OR($C$3="",$C$3="—"),"—",1)))</f>
        <v>—</v>
      </c>
      <c r="E35" s="240"/>
      <c r="F35" s="320"/>
      <c r="G35" s="231" t="str">
        <f>IFERROR(IF($C$3="Базовый",INDEX(БЛОК1!D163:E165,MATCH(ФОРМА!E35,БЛОК1!E163:E165,0),1),IF(ФОРМА!$C$3="Комфорт",INDEX(БЛОК1!F163:G165,MATCH(ФОРМА!E35,БЛОК1!G163:G165,0),1),IF(ФОРМА!$C$3="Бизнес",INDEX(БЛОК1!H163:I165,MATCH(ФОРМА!E35,БЛОК1!I163:I165,0),1),IF(ФОРМА!$C$3="Премиум",INDEX(БЛОК1!J163:K165,MATCH(ФОРМА!E35,БЛОК1!K163:K165,0),1),IF(ФОРМА!$C$3="Элит",INDEX(БЛОК1!L163:M165,MATCH(ФОРМА!E35,БЛОК1!M163:M165,0),1),"—"))))),0)</f>
        <v>—</v>
      </c>
      <c r="H35" s="230" t="str">
        <f>IF(AND(D35=1,OR(E35="нет",E35="—")),"Не соответствует классу",IF(E35="","Не заполнено поле",""))</f>
        <v>Не заполнено поле</v>
      </c>
    </row>
    <row r="36" spans="1:8">
      <c r="A36" s="209" t="s">
        <v>434</v>
      </c>
      <c r="B36" s="327" t="s">
        <v>50</v>
      </c>
      <c r="C36" s="327"/>
      <c r="D36" s="236" t="str">
        <f>IF($C$3&lt;&gt;"—",3,"—")</f>
        <v>—</v>
      </c>
      <c r="E36" s="240"/>
      <c r="F36" s="320"/>
      <c r="G36" s="231" t="str">
        <f>IFERROR(IF($C$3="Базовый",INDEX(БЛОК1!D168:E170,MATCH(ФОРМА!E36,БЛОК1!E168:E170,0),1),IF(ФОРМА!$C$3="Комфорт",INDEX(БЛОК1!F168:G170,MATCH(ФОРМА!E36,БЛОК1!G168:G170,0),1),IF(ФОРМА!$C$3="Бизнес",INDEX(БЛОК1!H168:I170,MATCH(ФОРМА!E36,БЛОК1!I168:I170,0),1),IF(ФОРМА!$C$3="Премиум",INDEX(БЛОК1!J168:K170,MATCH(ФОРМА!E36,БЛОК1!K168:K170,0),1),IF(ФОРМА!$C$3="Элит",INDEX(БЛОК1!L168:M170,MATCH(ФОРМА!E36,БЛОК1!M168:M170,0),1),"—"))))),0)</f>
        <v>—</v>
      </c>
      <c r="H36" s="230" t="str">
        <f>IF(E36="","Не заполнено поле","")</f>
        <v>Не заполнено поле</v>
      </c>
    </row>
    <row r="37" spans="1:8">
      <c r="A37" s="209" t="s">
        <v>435</v>
      </c>
      <c r="B37" s="327" t="s">
        <v>51</v>
      </c>
      <c r="C37" s="327"/>
      <c r="D37" s="236" t="str">
        <f>IF($C$3&lt;&gt;"—",3,"—")</f>
        <v>—</v>
      </c>
      <c r="E37" s="240"/>
      <c r="F37" s="320"/>
      <c r="G37" s="231" t="str">
        <f>IFERROR(IF($C$3="Базовый",INDEX(БЛОК1!D173:E175,MATCH(ФОРМА!E37,БЛОК1!E173:E175,0),1),IF(ФОРМА!$C$3="Комфорт",INDEX(БЛОК1!F173:G175,MATCH(ФОРМА!E37,БЛОК1!G173:G175,0),1),IF(ФОРМА!$C$3="Бизнес",INDEX(БЛОК1!H173:I175,MATCH(ФОРМА!E37,БЛОК1!I173:I175,0),1),IF(ФОРМА!$C$3="Премиум",INDEX(БЛОК1!J173:K175,MATCH(ФОРМА!E37,БЛОК1!K173:K175,0),1),IF(ФОРМА!$C$3="Элит",INDEX(БЛОК1!L173:M175,MATCH(ФОРМА!E37,БЛОК1!M173:M175,0),1),"—"))))),0)</f>
        <v>—</v>
      </c>
      <c r="H37" s="230" t="str">
        <f>IF(E37="","Не заполнено поле","")</f>
        <v>Не заполнено поле</v>
      </c>
    </row>
    <row r="38" spans="1:8">
      <c r="A38" s="209" t="s">
        <v>436</v>
      </c>
      <c r="B38" s="327" t="s">
        <v>52</v>
      </c>
      <c r="C38" s="327"/>
      <c r="D38" s="236" t="str">
        <f>IF($C$3&lt;&gt;"—",3,"—")</f>
        <v>—</v>
      </c>
      <c r="E38" s="240"/>
      <c r="F38" s="320"/>
      <c r="G38" s="231" t="str">
        <f>IFERROR(IF($C$3="Базовый",INDEX(БЛОК1!D178:E180,MATCH(ФОРМА!E38,БЛОК1!E178:E180,0),1),IF(ФОРМА!$C$3="Комфорт",INDEX(БЛОК1!F178:G180,MATCH(ФОРМА!E38,БЛОК1!G178:G180,0),1),IF(ФОРМА!$C$3="Бизнес",INDEX(БЛОК1!H178:I180,MATCH(ФОРМА!E38,БЛОК1!I178:I180,0),1),IF(ФОРМА!$C$3="Премиум",INDEX(БЛОК1!J178:K180,MATCH(ФОРМА!E38,БЛОК1!K178:K180,0),1),IF(ФОРМА!$C$3="Элит",INDEX(БЛОК1!L178:M180,MATCH(ФОРМА!E38,БЛОК1!M178:M180,0),1),"—"))))),0)</f>
        <v>—</v>
      </c>
      <c r="H38" s="230" t="str">
        <f>IF(E38="","Не заполнено поле","")</f>
        <v>Не заполнено поле</v>
      </c>
    </row>
    <row r="39" spans="1:8">
      <c r="A39" s="333" t="s">
        <v>54</v>
      </c>
      <c r="B39" s="334"/>
      <c r="C39" s="329"/>
      <c r="D39" s="228"/>
      <c r="E39" s="239"/>
      <c r="F39" s="319"/>
      <c r="G39" s="227">
        <f>SUM(G40:G44)</f>
        <v>0</v>
      </c>
      <c r="H39" s="228"/>
    </row>
    <row r="40" spans="1:8">
      <c r="A40" s="209" t="s">
        <v>441</v>
      </c>
      <c r="B40" s="327" t="s">
        <v>1070</v>
      </c>
      <c r="C40" s="327"/>
      <c r="D40" s="236" t="str">
        <f>IF($C$3&lt;&gt;"—",3,"—")</f>
        <v>—</v>
      </c>
      <c r="E40" s="240"/>
      <c r="F40" s="320"/>
      <c r="G40" s="231" t="str">
        <f>IFERROR(IF($C$3="Базовый",INDEX(БЛОК1!D184:E187,MATCH(ФОРМА!E40,БЛОК1!E184:E187,0),1),IF(ФОРМА!$C$3="Комфорт",INDEX(БЛОК1!F184:G187,MATCH(ФОРМА!E40,БЛОК1!G184:G187,0),1),IF(ФОРМА!$C$3="Бизнес",INDEX(БЛОК1!H184:I187,MATCH(ФОРМА!E40,БЛОК1!I184:I187,0),1),IF(ФОРМА!$C$3="Премиум",INDEX(БЛОК1!J184:K187,MATCH(ФОРМА!E40,БЛОК1!K184:K187,0),1),IF(ФОРМА!$C$3="Элит",INDEX(БЛОК1!L184:M187,MATCH(ФОРМА!E40,БЛОК1!M184:M187,0),1),"—"))))),0)</f>
        <v>—</v>
      </c>
      <c r="H40" s="230" t="str">
        <f t="shared" ref="H40:H44" si="0">IF(E40="","Не заполнено поле","")</f>
        <v>Не заполнено поле</v>
      </c>
    </row>
    <row r="41" spans="1:8">
      <c r="A41" s="209" t="s">
        <v>442</v>
      </c>
      <c r="B41" s="327" t="s">
        <v>277</v>
      </c>
      <c r="C41" s="327"/>
      <c r="D41" s="236" t="str">
        <f t="shared" ref="D41:D44" si="1">IF($C$3&lt;&gt;"—",3,"—")</f>
        <v>—</v>
      </c>
      <c r="E41" s="240"/>
      <c r="F41" s="320"/>
      <c r="G41" s="231" t="str">
        <f>IFERROR(IF($C$3="Базовый",INDEX(БЛОК1!D191:E196,MATCH(ФОРМА!E41,БЛОК1!E191:E196,0),1),IF(ФОРМА!$C$3="Комфорт",INDEX(БЛОК1!F191:G196,MATCH(ФОРМА!E41,БЛОК1!G191:G196,0),1),IF(ФОРМА!$C$3="Бизнес",INDEX(БЛОК1!H191:I196,MATCH(ФОРМА!E41,БЛОК1!I191:I196,0),1),IF(ФОРМА!$C$3="Премиум",INDEX(БЛОК1!J191:K196,MATCH(ФОРМА!E41,БЛОК1!K191:K196,0),1),IF(ФОРМА!$C$3="Элит",INDEX(БЛОК1!L191:M196,MATCH(ФОРМА!E41,БЛОК1!M191:M196,0),1),"—"))))),0)</f>
        <v>—</v>
      </c>
      <c r="H41" s="230" t="str">
        <f t="shared" si="0"/>
        <v>Не заполнено поле</v>
      </c>
    </row>
    <row r="42" spans="1:8">
      <c r="A42" s="209" t="s">
        <v>444</v>
      </c>
      <c r="B42" s="327" t="s">
        <v>55</v>
      </c>
      <c r="C42" s="327"/>
      <c r="D42" s="236" t="str">
        <f t="shared" si="1"/>
        <v>—</v>
      </c>
      <c r="E42" s="240"/>
      <c r="F42" s="320"/>
      <c r="G42" s="231" t="str">
        <f>IFERROR(IF($C$3="Базовый",INDEX(БЛОК1!D200:E202,MATCH(ФОРМА!E42,БЛОК1!E200:E202,0),1),IF(ФОРМА!$C$3="Комфорт",INDEX(БЛОК1!F200:G202,MATCH(ФОРМА!E42,БЛОК1!G200:G202,0),1),IF(ФОРМА!$C$3="Бизнес",INDEX(БЛОК1!H200:I202,MATCH(ФОРМА!E42,БЛОК1!I200:I202,0),1),IF(ФОРМА!$C$3="Премиум",INDEX(БЛОК1!J200:K202,MATCH(ФОРМА!E42,БЛОК1!K200:K202,0),1),IF(ФОРМА!$C$3="Элит",INDEX(БЛОК1!L200:M202,MATCH(ФОРМА!E42,БЛОК1!M200:M202,0),1),"—"))))),0)</f>
        <v>—</v>
      </c>
      <c r="H42" s="230" t="str">
        <f t="shared" si="0"/>
        <v>Не заполнено поле</v>
      </c>
    </row>
    <row r="43" spans="1:8">
      <c r="A43" s="209" t="s">
        <v>443</v>
      </c>
      <c r="B43" s="327" t="s">
        <v>1071</v>
      </c>
      <c r="C43" s="327"/>
      <c r="D43" s="236" t="str">
        <f t="shared" si="1"/>
        <v>—</v>
      </c>
      <c r="E43" s="240"/>
      <c r="F43" s="320"/>
      <c r="G43" s="231" t="str">
        <f>IFERROR(IF($C$3="Базовый",INDEX(БЛОК1!D205:E207,MATCH(ФОРМА!E43,БЛОК1!E205:E207,0),1),IF(ФОРМА!$C$3="Комфорт",INDEX(БЛОК1!F205:G207,MATCH(ФОРМА!E43,БЛОК1!G205:G207,0),1),IF(ФОРМА!$C$3="Бизнес",INDEX(БЛОК1!H205:I207,MATCH(ФОРМА!E43,БЛОК1!I205:I207,0),1),IF(ФОРМА!$C$3="Премиум",INDEX(БЛОК1!J205:K207,MATCH(ФОРМА!E43,БЛОК1!K205:K207,0),1),IF(ФОРМА!$C$3="Элит",INDEX(БЛОК1!L205:M207,MATCH(ФОРМА!E43,БЛОК1!M205:M207,0),1),"—"))))),0)</f>
        <v>—</v>
      </c>
      <c r="H43" s="230" t="str">
        <f t="shared" si="0"/>
        <v>Не заполнено поле</v>
      </c>
    </row>
    <row r="44" spans="1:8">
      <c r="A44" s="209" t="s">
        <v>445</v>
      </c>
      <c r="B44" s="327" t="s">
        <v>1072</v>
      </c>
      <c r="C44" s="327"/>
      <c r="D44" s="236" t="str">
        <f t="shared" si="1"/>
        <v>—</v>
      </c>
      <c r="E44" s="240"/>
      <c r="F44" s="320"/>
      <c r="G44" s="231" t="str">
        <f>IFERROR(IF($C$3="Базовый",INDEX(БЛОК1!D210:E212,MATCH(ФОРМА!E44,БЛОК1!E210:E212,0),1),IF(ФОРМА!$C$3="Комфорт",INDEX(БЛОК1!F210:G212,MATCH(ФОРМА!E44,БЛОК1!G210:G212,0),1),IF(ФОРМА!$C$3="Бизнес",INDEX(БЛОК1!H210:I212,MATCH(ФОРМА!E44,БЛОК1!I210:I212,0),1),IF(ФОРМА!$C$3="Премиум",INDEX(БЛОК1!J210:K212,MATCH(ФОРМА!E44,БЛОК1!K210:K212,0),1),IF(ФОРМА!$C$3="Элит",INDEX(БЛОК1!L210:M212,MATCH(ФОРМА!E44,БЛОК1!M210:M212,0),1),"—"))))),0)</f>
        <v>—</v>
      </c>
      <c r="H44" s="230" t="str">
        <f t="shared" si="0"/>
        <v>Не заполнено поле</v>
      </c>
    </row>
    <row r="45" spans="1:8">
      <c r="A45" s="333" t="s">
        <v>763</v>
      </c>
      <c r="B45" s="334"/>
      <c r="C45" s="329"/>
      <c r="D45" s="228"/>
      <c r="E45" s="239"/>
      <c r="F45" s="319"/>
      <c r="G45" s="227">
        <f>SUM(G46:G58)</f>
        <v>0</v>
      </c>
      <c r="H45" s="228"/>
    </row>
    <row r="46" spans="1:8">
      <c r="A46" s="209" t="s">
        <v>455</v>
      </c>
      <c r="B46" s="327" t="s">
        <v>121</v>
      </c>
      <c r="C46" s="327"/>
      <c r="D46" s="236" t="str">
        <f>IF($C$3="Базовый",3,IF(OR($C$3="Комфорт",$C$3="Премиум",$C$3="Бизнес",$C$3="Элит"),1,IF(OR($C$3="",$C$3="—"),"—",1)))</f>
        <v>—</v>
      </c>
      <c r="E46" s="240"/>
      <c r="F46" s="320"/>
      <c r="G46" s="231" t="str">
        <f>IFERROR(IF($C$3="Базовый",INDEX(БЛОК1!D216:E218,MATCH(ФОРМА!E46,БЛОК1!E216:E218,0),1),IF(ФОРМА!$C$3="Комфорт",INDEX(БЛОК1!F216:G218,MATCH(ФОРМА!E46,БЛОК1!G216:G218,0),1),IF(ФОРМА!$C$3="Бизнес",INDEX(БЛОК1!H216:I218,MATCH(ФОРМА!E46,БЛОК1!I216:I218,0),1),IF(ФОРМА!$C$3="Премиум",INDEX(БЛОК1!J216:K218,MATCH(ФОРМА!E46,БЛОК1!K216:K218,0),1),IF(ФОРМА!$C$3="Элит",INDEX(БЛОК1!L216:M218,MATCH(ФОРМА!E46,БЛОК1!M216:M218,0),1),"—"))))),0)</f>
        <v>—</v>
      </c>
      <c r="H46" s="230" t="str">
        <f>IF(AND(D46=1,E46="—"),"Не соответствует классу",IF(E46="","Не заполнено поле",""))</f>
        <v>Не заполнено поле</v>
      </c>
    </row>
    <row r="47" spans="1:8">
      <c r="A47" s="209" t="s">
        <v>460</v>
      </c>
      <c r="B47" s="332" t="s">
        <v>1073</v>
      </c>
      <c r="C47" s="332"/>
      <c r="D47" s="236" t="str">
        <f>IF(OR($C$3="Базовый",$C$3="Комфорт",$C$3="Бизнес"),3,IF(OR($C$3="Премиум",$C$3="Элит"),1,IF(OR($C$3="",$C$3="—"),"—",1)))</f>
        <v>—</v>
      </c>
      <c r="E47" s="240"/>
      <c r="F47" s="320"/>
      <c r="G47" s="231" t="str">
        <f>IFERROR(IF($C$3="Базовый",INDEX(БЛОК1!D221:E224,MATCH(ФОРМА!E47,БЛОК1!E221:E224,0),1),IF(ФОРМА!$C$3="Комфорт",INDEX(БЛОК1!F221:G224,MATCH(ФОРМА!E47,БЛОК1!G221:G224,0),1),IF(ФОРМА!$C$3="Бизнес",INDEX(БЛОК1!H221:I224,MATCH(ФОРМА!E47,БЛОК1!I221:I224,0),1),IF(ФОРМА!$C$3="Премиум",INDEX(БЛОК1!J221:K224,MATCH(ФОРМА!E47,БЛОК1!K221:K224,0),1),IF(ФОРМА!$C$3="Элит",INDEX(БЛОК1!L221:M224,MATCH(ФОРМА!E47,БЛОК1!M221:M224,0),1),"—"))))),0)</f>
        <v>—</v>
      </c>
      <c r="H47" s="230" t="str">
        <f>IF(AND(D47=1,E47="—"),"Не соответствует классу",IF(OR(AND(D47=1,E47=""),E47=""),"Не заполнено поле",""))</f>
        <v>Не заполнено поле</v>
      </c>
    </row>
    <row r="48" spans="1:8">
      <c r="A48" s="209" t="s">
        <v>473</v>
      </c>
      <c r="B48" s="342" t="s">
        <v>123</v>
      </c>
      <c r="C48" s="342"/>
      <c r="D48" s="236" t="str">
        <f>IF($C$3="Базовый",3,IF(OR($C$3="Комфорт",$C$3="Премиум",$C$3="Бизнес",$C$3="Элит"),2,IF(OR($C$3="",$C$3="—"),"—",1)))</f>
        <v>—</v>
      </c>
      <c r="E48" s="240"/>
      <c r="F48" s="320"/>
      <c r="G48" s="231" t="str">
        <f>IFERROR(IF($C$3="Базовый",INDEX(БЛОК1!D228:E232,MATCH(ФОРМА!E48,БЛОК1!E228:E232,0),1),IF(ФОРМА!$C$3="Комфорт",INDEX(БЛОК1!F228:G232,MATCH(ФОРМА!E48,БЛОК1!G228:G232,0),1),IF(ФОРМА!$C$3="Бизнес",INDEX(БЛОК1!H228:I232,MATCH(ФОРМА!E48,БЛОК1!I228:I232,0),1),IF(ФОРМА!$C$3="Премиум",INDEX(БЛОК1!J228:K232,MATCH(ФОРМА!E48,БЛОК1!K228:K232,0),1),IF(ФОРМА!$C$3="Элит",INDEX(БЛОК1!L228:M232,MATCH(ФОРМА!E48,БЛОК1!M228:M232,0),1),"—"))))),0)</f>
        <v>—</v>
      </c>
      <c r="H48" s="230" t="str">
        <f>IF(AND(D48=2,OR(AND($C$3="Комфорт",E48="отсутствует"),AND(OR($C$3="Бизнес",$C$3="Премиум",$C$3="Элит"),E48="уровень 1"),E48="—")),"Требуется компенсация",IF(E48="","Не заполнено поле",""))</f>
        <v>Не заполнено поле</v>
      </c>
    </row>
    <row r="49" spans="1:8">
      <c r="A49" s="209" t="s">
        <v>475</v>
      </c>
      <c r="B49" s="327" t="s">
        <v>1530</v>
      </c>
      <c r="C49" s="327"/>
      <c r="D49" s="236" t="str">
        <f>IF($C$3="Базовый",3,IF(OR($C$3="Комфорт",$C$3="Премиум",$C$3="Бизнес",$C$3="Элит"),2,IF(OR($C$3="",$C$3="—"),"—",1)))</f>
        <v>—</v>
      </c>
      <c r="E49" s="240"/>
      <c r="F49" s="320"/>
      <c r="G49" s="231" t="str">
        <f>IFERROR(IF($C$3="Базовый",INDEX(БЛОК1!D236:E240,MATCH(ФОРМА!E49,БЛОК1!E236:E240,0),1),IF(ФОРМА!$C$3="Комфорт",INDEX(БЛОК1!F236:G240,MATCH(ФОРМА!E49,БЛОК1!G236:G240,0),1),IF(ФОРМА!$C$3="Бизнес",INDEX(БЛОК1!H236:I240,MATCH(ФОРМА!E49,БЛОК1!I236:I240,0),1),IF(ФОРМА!$C$3="Премиум",INDEX(БЛОК1!J236:K240,MATCH(ФОРМА!E49,БЛОК1!K236:K240,0),1),IF(ФОРМА!$C$3="Элит",INDEX(БЛОК1!L236:M240,MATCH(ФОРМА!E49,БЛОК1!M236:M240,0),1),"—"))))),0)</f>
        <v>—</v>
      </c>
      <c r="H49" s="230" t="str">
        <f>IF(AND(D49=2,(OR(AND($C$3="Комфорт",E49="&lt; 15%"),AND($C$3="Бизнес",E49="&lt; 20%"),AND($C$3="Премиум",E49="&lt; 25%"),AND($C$3="Элит",E49="&lt; 30%"),AND(E49="—")))),"Требуется компенсация",IF(E49="","Не заполнено поле",""))</f>
        <v>Не заполнено поле</v>
      </c>
    </row>
    <row r="50" spans="1:8">
      <c r="A50" s="209" t="s">
        <v>480</v>
      </c>
      <c r="B50" s="332" t="s">
        <v>788</v>
      </c>
      <c r="C50" s="332"/>
      <c r="D50" s="236" t="str">
        <f>IF($C$3="Базовый",3,IF(OR($C$3="Комфорт",$C$3="Бизнес"),2,IF(OR($C$3="Премиум",C$3="Элит"),1,IF(OR($C$3="",$C$3="—"),"—",1))))</f>
        <v>—</v>
      </c>
      <c r="E50" s="240"/>
      <c r="F50" s="320"/>
      <c r="G50" s="231" t="str">
        <f>IFERROR(IF($C$3="Базовый",INDEX(БЛОК1!D244:E248,MATCH(ФОРМА!E50,БЛОК1!E244:E248,0),1),IF(ФОРМА!$C$3="Комфорт",INDEX(БЛОК1!F244:G248,MATCH(ФОРМА!E50,БЛОК1!G244:G248,0),1),IF(ФОРМА!$C$3="Бизнес",INDEX(БЛОК1!H244:I248,MATCH(ФОРМА!E50,БЛОК1!I244:I248,0),1),IF(ФОРМА!$C$3="Премиум",INDEX(БЛОК1!J244:K248,MATCH(ФОРМА!E50,БЛОК1!K244:K248,0),1),IF(ФОРМА!$C$3="Элит",INDEX(БЛОК1!L244:M248,MATCH(ФОРМА!E50,БЛОК1!M244:M248,0),1),"—"))))),0)</f>
        <v>—</v>
      </c>
      <c r="H50" s="230" t="str">
        <f>IF(AND(D50=2,(OR(AND($C$3="Комфорт",E50="отсутствует / деградировано"),AND($C$3="Бизнес",E50="экстенсивное простое"),AND(E50="—")))),"Требуется компенсация",IF(AND(D50=1,E50="—"),"Не соответствует классу",IF(E50="","Не заполнено поле","")))</f>
        <v>Не заполнено поле</v>
      </c>
    </row>
    <row r="51" spans="1:8" ht="30.95" customHeight="1">
      <c r="A51" s="209" t="s">
        <v>482</v>
      </c>
      <c r="B51" s="337" t="s">
        <v>1531</v>
      </c>
      <c r="C51" s="337"/>
      <c r="D51" s="236" t="str">
        <f t="shared" ref="D51:D54" si="2">IF($C$3&lt;&gt;"—",3,"—")</f>
        <v>—</v>
      </c>
      <c r="E51" s="240"/>
      <c r="F51" s="320"/>
      <c r="G51" s="231" t="str">
        <f>IFERROR(IF($C$3="Базовый",INDEX(БЛОК1!D252:E254,MATCH(ФОРМА!E51,БЛОК1!E252:E254,0),1),IF(ФОРМА!$C$3="Комфорт",INDEX(БЛОК1!F252:G254,MATCH(ФОРМА!E51,БЛОК1!G252:G254,0),1),IF(ФОРМА!$C$3="Бизнес",INDEX(БЛОК1!H252:I254,MATCH(ФОРМА!E51,БЛОК1!I252:I254,0),1),IF(ФОРМА!$C$3="Премиум",INDEX(БЛОК1!J252:K254,MATCH(ФОРМА!E51,БЛОК1!K252:K254,0),1),IF(ФОРМА!$C$3="Элит",INDEX(БЛОК1!L252:M254,MATCH(ФОРМА!E51,БЛОК1!M252:M254,0),1),"—"))))),0)</f>
        <v>—</v>
      </c>
      <c r="H51" s="230" t="str">
        <f>IF(E51="","Не заполнено поле","")</f>
        <v>Не заполнено поле</v>
      </c>
    </row>
    <row r="52" spans="1:8">
      <c r="A52" s="209" t="s">
        <v>484</v>
      </c>
      <c r="B52" s="327" t="s">
        <v>129</v>
      </c>
      <c r="C52" s="327"/>
      <c r="D52" s="236" t="str">
        <f t="shared" si="2"/>
        <v>—</v>
      </c>
      <c r="E52" s="240"/>
      <c r="F52" s="320"/>
      <c r="G52" s="231" t="str">
        <f>IFERROR(IF($C$3="Базовый",INDEX(БЛОК1!D257:E259,MATCH(ФОРМА!E52,БЛОК1!E257:E259,0),1),IF(ФОРМА!$C$3="Комфорт",INDEX(БЛОК1!F257:G259,MATCH(ФОРМА!E52,БЛОК1!G257:G259,0),1),IF(ФОРМА!$C$3="Бизнес",INDEX(БЛОК1!H257:I259,MATCH(ФОРМА!E52,БЛОК1!I257:I259,0),1),IF(ФОРМА!$C$3="Премиум",INDEX(БЛОК1!J257:K259,MATCH(ФОРМА!E52,БЛОК1!K257:K259,0),1),IF(ФОРМА!$C$3="Элит",INDEX(БЛОК1!L257:M259,MATCH(ФОРМА!E52,БЛОК1!M257:M259,0),1),"—"))))),0)</f>
        <v>—</v>
      </c>
      <c r="H52" s="230" t="str">
        <f>IF(E52="","Не заполнено поле","")</f>
        <v>Не заполнено поле</v>
      </c>
    </row>
    <row r="53" spans="1:8">
      <c r="A53" s="209" t="s">
        <v>487</v>
      </c>
      <c r="B53" s="327" t="s">
        <v>127</v>
      </c>
      <c r="C53" s="327"/>
      <c r="D53" s="236" t="str">
        <f t="shared" si="2"/>
        <v>—</v>
      </c>
      <c r="E53" s="240"/>
      <c r="F53" s="320"/>
      <c r="G53" s="231" t="str">
        <f>IFERROR(IF($C$3="Базовый",INDEX(БЛОК1!D262:E264,MATCH(ФОРМА!E53,БЛОК1!E262:E264,0),1),IF(ФОРМА!$C$3="Комфорт",INDEX(БЛОК1!F262:G264,MATCH(ФОРМА!E53,БЛОК1!G262:G264,0),1),IF(ФОРМА!$C$3="Бизнес",INDEX(БЛОК1!H262:I264,MATCH(ФОРМА!E53,БЛОК1!I262:I264,0),1),IF(ФОРМА!$C$3="Премиум",INDEX(БЛОК1!J262:K264,MATCH(ФОРМА!E53,БЛОК1!K262:K264,0),1),IF(ФОРМА!$C$3="Элит",INDEX(БЛОК1!L262:M264,MATCH(ФОРМА!E53,БЛОК1!M262:M264,0),1),"—"))))),0)</f>
        <v>—</v>
      </c>
      <c r="H53" s="230" t="str">
        <f>IF(E53="","Не заполнено поле","")</f>
        <v>Не заполнено поле</v>
      </c>
    </row>
    <row r="54" spans="1:8">
      <c r="A54" s="209" t="s">
        <v>502</v>
      </c>
      <c r="B54" s="327" t="s">
        <v>130</v>
      </c>
      <c r="C54" s="327"/>
      <c r="D54" s="236" t="str">
        <f t="shared" si="2"/>
        <v>—</v>
      </c>
      <c r="E54" s="240"/>
      <c r="F54" s="320"/>
      <c r="G54" s="231" t="str">
        <f>IFERROR(IF($C$3="Базовый",INDEX(БЛОК1!D267:E269,MATCH(ФОРМА!E54,БЛОК1!E267:E269,0),1),IF(ФОРМА!$C$3="Комфорт",INDEX(БЛОК1!F267:G269,MATCH(ФОРМА!E54,БЛОК1!G267:G269,0),1),IF(ФОРМА!$C$3="Бизнес",INDEX(БЛОК1!H267:I269,MATCH(ФОРМА!E54,БЛОК1!I267:I269,0),1),IF(ФОРМА!$C$3="Премиум",INDEX(БЛОК1!J267:K269,MATCH(ФОРМА!E54,БЛОК1!K267:K269,0),1),IF(ФОРМА!$C$3="Элит",INDEX(БЛОК1!L267:M269,MATCH(ФОРМА!E54,БЛОК1!M267:M269,0),1),"—"))))),0)</f>
        <v>—</v>
      </c>
      <c r="H54" s="230" t="str">
        <f>IF(E54="","Не заполнено поле","")</f>
        <v>Не заполнено поле</v>
      </c>
    </row>
    <row r="55" spans="1:8">
      <c r="A55" s="209" t="s">
        <v>517</v>
      </c>
      <c r="B55" s="332" t="s">
        <v>115</v>
      </c>
      <c r="C55" s="332"/>
      <c r="D55" s="236" t="str">
        <f>IF(OR($C$3="Базовый",$C$3="Комфорт",$C$3="Бизнес"),3,IF(OR($C$3="Премиум",$C$3="Элит"),2,IF(OR($C$3="",$C$3="—"),"—",1)))</f>
        <v>—</v>
      </c>
      <c r="E55" s="240"/>
      <c r="F55" s="320"/>
      <c r="G55" s="231" t="str">
        <f>IFERROR(IF($C$3="Базовый",INDEX(БЛОК1!D272:E275,MATCH(ФОРМА!E55,БЛОК1!E272:E275,0),1),IF(ФОРМА!$C$3="Комфорт",INDEX(БЛОК1!F272:G275,MATCH(ФОРМА!E55,БЛОК1!G272:G275,0),1),IF(ФОРМА!$C$3="Бизнес",INDEX(БЛОК1!H272:I275,MATCH(ФОРМА!E55,БЛОК1!I272:I275,0),1),IF(ФОРМА!$C$3="Премиум",INDEX(БЛОК1!J272:K275,MATCH(ФОРМА!E55,БЛОК1!K272:K275,0),1),IF(ФОРМА!$C$3="Элит",INDEX(БЛОК1!L272:M275,MATCH(ФОРМА!E55,БЛОК1!M272:M275,0),1),"—"))))),0)</f>
        <v>—</v>
      </c>
      <c r="H55" s="230" t="str">
        <f>IF(AND(D55=2,OR($C$3="Премиум",$C$3="Элит"),OR(E55="отсутствует",E55="—")),"Требуется компенсация",IF(E55="","Не заполнено поле",""))</f>
        <v>Не заполнено поле</v>
      </c>
    </row>
    <row r="56" spans="1:8">
      <c r="A56" s="209" t="s">
        <v>523</v>
      </c>
      <c r="B56" s="327" t="s">
        <v>131</v>
      </c>
      <c r="C56" s="327"/>
      <c r="D56" s="236" t="str">
        <f>IF($C$3&lt;&gt;"—",3,"—")</f>
        <v>—</v>
      </c>
      <c r="E56" s="240"/>
      <c r="F56" s="320"/>
      <c r="G56" s="231" t="str">
        <f>IFERROR(IF($C$3="Базовый",INDEX(БЛОК1!D279:E282,MATCH(ФОРМА!E56,БЛОК1!E279:E282,0),1),IF(ФОРМА!$C$3="Комфорт",INDEX(БЛОК1!F279:G282,MATCH(ФОРМА!E56,БЛОК1!G279:G282,0),1),IF(ФОРМА!$C$3="Бизнес",INDEX(БЛОК1!H279:I282,MATCH(ФОРМА!E56,БЛОК1!I279:I282,0),1),IF(ФОРМА!$C$3="Премиум",INDEX(БЛОК1!J279:K282,MATCH(ФОРМА!E56,БЛОК1!K279:K282,0),1),IF(ФОРМА!$C$3="Элит",INDEX(БЛОК1!L279:M282,MATCH(ФОРМА!E56,БЛОК1!M279:M282,0),1),"—"))))),0)</f>
        <v>—</v>
      </c>
      <c r="H56" s="230" t="str">
        <f>IF(E56="","Не заполнено поле","")</f>
        <v>Не заполнено поле</v>
      </c>
    </row>
    <row r="57" spans="1:8">
      <c r="A57" s="209" t="s">
        <v>527</v>
      </c>
      <c r="B57" s="332" t="s">
        <v>120</v>
      </c>
      <c r="C57" s="332"/>
      <c r="D57" s="236" t="str">
        <f>IF($C$3="Базовый",3,IF(OR($C$3="Комфорт",$C$3="Бизнес"),2,IF($C$3="Элит",1,IF(OR($C$3="",$C$3="—"),"—",1))))</f>
        <v>—</v>
      </c>
      <c r="E57" s="240"/>
      <c r="F57" s="320"/>
      <c r="G57" s="231" t="str">
        <f>IFERROR(IF($C$3="Базовый",INDEX(БЛОК1!D287:E289,MATCH(ФОРМА!E57,БЛОК1!E287:E289,0),1),IF(ФОРМА!$C$3="Комфорт",INDEX(БЛОК1!F287:G289,MATCH(ФОРМА!E57,БЛОК1!G287:G289,0),1),IF(ФОРМА!$C$3="Бизнес",INDEX(БЛОК1!H287:I289,MATCH(ФОРМА!E57,БЛОК1!I287:I289,0),1),IF(ФОРМА!$C$3="Премиум",INDEX(БЛОК1!J287:K289,MATCH(ФОРМА!E57,БЛОК1!K287:K289,0),1),IF(ФОРМА!$C$3="Элит",INDEX(БЛОК1!L287:M289,MATCH(ФОРМА!E57,БЛОК1!M287:M289,0),1),"—"))))),0)</f>
        <v>—</v>
      </c>
      <c r="H57" s="230" t="str">
        <f>IF(AND(D57=2,(OR(AND(OR($C$3="Комфорт",$C$3="Бизнес"),E57="базовое"),AND(E57="—")))),"Требуется компенсация",IF(AND(D57=1,E57="—"),"Не соответствует классу",IF(E57="","Не заполнено поле","")))</f>
        <v>Не заполнено поле</v>
      </c>
    </row>
    <row r="58" spans="1:8">
      <c r="A58" s="209" t="s">
        <v>548</v>
      </c>
      <c r="B58" s="327" t="s">
        <v>124</v>
      </c>
      <c r="C58" s="327"/>
      <c r="D58" s="236" t="str">
        <f>IF($C$3&lt;&gt;"—",3,"—")</f>
        <v>—</v>
      </c>
      <c r="E58" s="240"/>
      <c r="F58" s="320"/>
      <c r="G58" s="231" t="str">
        <f>IFERROR(IF($C$3="Базовый",INDEX(БЛОК1!D293:E295,MATCH(ФОРМА!E58,БЛОК1!E293:E295,0),1),IF(ФОРМА!$C$3="Комфорт",INDEX(БЛОК1!F293:G295,MATCH(ФОРМА!E58,БЛОК1!G293:G295,0),1),IF(ФОРМА!$C$3="Бизнес",INDEX(БЛОК1!H293:I295,MATCH(ФОРМА!E58,БЛОК1!I293:I295,0),1),IF(ФОРМА!$C$3="Премиум",INDEX(БЛОК1!J293:K295,MATCH(ФОРМА!E58,БЛОК1!K293:K295,0),1),IF(ФОРМА!$C$3="Элит",INDEX(БЛОК1!L293:M295,MATCH(ФОРМА!E58,БЛОК1!M293:M295,0),1),"—"))))),0)</f>
        <v>—</v>
      </c>
      <c r="H58" s="230" t="str">
        <f>IF(E58="","Не заполнено поле","")</f>
        <v>Не заполнено поле</v>
      </c>
    </row>
    <row r="59" spans="1:8">
      <c r="A59" s="209" t="s">
        <v>554</v>
      </c>
      <c r="B59" s="327" t="s">
        <v>1503</v>
      </c>
      <c r="C59" s="327"/>
      <c r="D59" s="236" t="str">
        <f>IF($C$3&lt;&gt;"—",3,"—")</f>
        <v>—</v>
      </c>
      <c r="E59" s="240"/>
      <c r="F59" s="320"/>
      <c r="G59" s="231" t="str">
        <f>IFERROR(IF($C$3="Базовый",INDEX(БЛОК1!D299:E301,MATCH(ФОРМА!E59,БЛОК1!E299:E301,0),1),IF(ФОРМА!$C$3="Комфорт",INDEX(БЛОК1!F299:G301,MATCH(ФОРМА!E59,БЛОК1!G299:G301,0),1),IF(ФОРМА!$C$3="Бизнес",INDEX(БЛОК1!H299:I301,MATCH(ФОРМА!E59,БЛОК1!I299:I301,0),1),IF(ФОРМА!$C$3="Премиум",INDEX(БЛОК1!J299:K301,MATCH(ФОРМА!E59,БЛОК1!K299:K301,0),1),IF(ФОРМА!$C$3="Элит",INDEX(БЛОК1!L299:M301,MATCH(ФОРМА!E59,БЛОК1!M299:M301,0),1),"—"))))),0)</f>
        <v>—</v>
      </c>
      <c r="H59" s="230" t="str">
        <f>IF(E59="","Не заполнено поле","")</f>
        <v>Не заполнено поле</v>
      </c>
    </row>
    <row r="60" spans="1:8">
      <c r="A60" s="333" t="s">
        <v>1535</v>
      </c>
      <c r="B60" s="338"/>
      <c r="C60" s="338"/>
      <c r="D60" s="339"/>
      <c r="E60" s="239"/>
      <c r="F60" s="319"/>
      <c r="G60" s="227">
        <f>SUM(G61:G68)</f>
        <v>0</v>
      </c>
      <c r="H60" s="228"/>
    </row>
    <row r="61" spans="1:8">
      <c r="A61" s="209" t="s">
        <v>466</v>
      </c>
      <c r="B61" s="327" t="s">
        <v>133</v>
      </c>
      <c r="C61" s="327"/>
      <c r="D61" s="236" t="str">
        <f t="shared" ref="D61:D68" si="3">IF($C$3&lt;&gt;"—",3,"—")</f>
        <v>—</v>
      </c>
      <c r="E61" s="240"/>
      <c r="F61" s="320"/>
      <c r="G61" s="231" t="str">
        <f>IFERROR(IF($C$3="Базовый",INDEX(БЛОК1!D306:E308,MATCH(ФОРМА!E61,БЛОК1!E306:E308,0),1),IF(ФОРМА!$C$3="Комфорт",INDEX(БЛОК1!F306:G308,MATCH(ФОРМА!E61,БЛОК1!G306:G308,0),1),IF(ФОРМА!$C$3="Бизнес",INDEX(БЛОК1!H306:I308,MATCH(ФОРМА!E61,БЛОК1!I306:I308,0),1),IF(ФОРМА!$C$3="Премиум",INDEX(БЛОК1!J306:K308,MATCH(ФОРМА!E61,БЛОК1!K306:K308,0),1),IF(ФОРМА!$C$3="Элит",INDEX(БЛОК1!L306:M308,MATCH(ФОРМА!E61,БЛОК1!M306:M308,0),1),"—"))))),0)</f>
        <v>—</v>
      </c>
      <c r="H61" s="230" t="str">
        <f t="shared" ref="H61:H68" si="4">IF(E61="","Не заполнено поле","")</f>
        <v>Не заполнено поле</v>
      </c>
    </row>
    <row r="62" spans="1:8">
      <c r="A62" s="209" t="s">
        <v>467</v>
      </c>
      <c r="B62" s="332" t="s">
        <v>822</v>
      </c>
      <c r="C62" s="332"/>
      <c r="D62" s="236" t="str">
        <f t="shared" si="3"/>
        <v>—</v>
      </c>
      <c r="E62" s="240"/>
      <c r="F62" s="320"/>
      <c r="G62" s="231" t="str">
        <f>IFERROR(IF($C$3="Базовый",INDEX(БЛОК1!D311:E315,MATCH(ФОРМА!E62,БЛОК1!E311:E315,0),1),IF(ФОРМА!$C$3="Комфорт",INDEX(БЛОК1!F311:G315,MATCH(ФОРМА!E62,БЛОК1!G311:G315,0),1),IF(ФОРМА!$C$3="Бизнес",INDEX(БЛОК1!H311:I315,MATCH(ФОРМА!E62,БЛОК1!I311:I315,0),1),IF(ФОРМА!$C$3="Премиум",INDEX(БЛОК1!J311:K315,MATCH(ФОРМА!E62,БЛОК1!K311:K315,0),1),IF(ФОРМА!$C$3="Элит",INDEX(БЛОК1!L311:M315,MATCH(ФОРМА!E62,БЛОК1!M311:M315,0),1),"—"))))),0)</f>
        <v>—</v>
      </c>
      <c r="H62" s="230" t="str">
        <f t="shared" si="4"/>
        <v>Не заполнено поле</v>
      </c>
    </row>
    <row r="63" spans="1:8">
      <c r="A63" s="209" t="s">
        <v>547</v>
      </c>
      <c r="B63" s="327" t="s">
        <v>134</v>
      </c>
      <c r="C63" s="327"/>
      <c r="D63" s="236" t="str">
        <f t="shared" si="3"/>
        <v>—</v>
      </c>
      <c r="E63" s="240"/>
      <c r="F63" s="320"/>
      <c r="G63" s="231" t="str">
        <f>IFERROR(IF($C$3="Базовый",INDEX(БЛОК1!D319:E324,MATCH(ФОРМА!E63,БЛОК1!E319:E324,0),1),IF(ФОРМА!$C$3="Комфорт",INDEX(БЛОК1!F319:G324,MATCH(ФОРМА!E63,БЛОК1!G319:G324,0),1),IF(ФОРМА!$C$3="Бизнес",INDEX(БЛОК1!H319:I324,MATCH(ФОРМА!E63,БЛОК1!I319:I324,0),1),IF(ФОРМА!$C$3="Премиум",INDEX(БЛОК1!J319:K324,MATCH(ФОРМА!E63,БЛОК1!K319:K324,0),1),IF(ФОРМА!$C$3="Элит",INDEX(БЛОК1!L319:M324,MATCH(ФОРМА!E63,БЛОК1!M319:M324,0),1),"—"))))),0)</f>
        <v>—</v>
      </c>
      <c r="H63" s="230" t="str">
        <f t="shared" si="4"/>
        <v>Не заполнено поле</v>
      </c>
    </row>
    <row r="64" spans="1:8">
      <c r="A64" s="209" t="s">
        <v>747</v>
      </c>
      <c r="B64" s="327" t="s">
        <v>135</v>
      </c>
      <c r="C64" s="327"/>
      <c r="D64" s="236" t="str">
        <f t="shared" si="3"/>
        <v>—</v>
      </c>
      <c r="E64" s="240"/>
      <c r="F64" s="320"/>
      <c r="G64" s="231" t="str">
        <f>IFERROR(IF($C$3="Базовый",INDEX(БЛОК1!D328:E330,MATCH(ФОРМА!E64,БЛОК1!E328:E330,0),1),IF(ФОРМА!$C$3="Комфорт",INDEX(БЛОК1!F328:G330,MATCH(ФОРМА!E64,БЛОК1!G328:G330,0),1),IF(ФОРМА!$C$3="Бизнес",INDEX(БЛОК1!H328:I330,MATCH(ФОРМА!E64,БЛОК1!I328:I330,0),1),IF(ФОРМА!$C$3="Премиум",INDEX(БЛОК1!J328:K330,MATCH(ФОРМА!E64,БЛОК1!K328:K330,0),1),IF(ФОРМА!$C$3="Элит",INDEX(БЛОК1!L328:M330,MATCH(ФОРМА!E64,БЛОК1!M328:M330,0),1),"—"))))),0)</f>
        <v>—</v>
      </c>
      <c r="H64" s="230" t="str">
        <f t="shared" si="4"/>
        <v>Не заполнено поле</v>
      </c>
    </row>
    <row r="65" spans="1:8">
      <c r="A65" s="209" t="s">
        <v>748</v>
      </c>
      <c r="B65" s="332" t="s">
        <v>136</v>
      </c>
      <c r="C65" s="332"/>
      <c r="D65" s="236" t="str">
        <f t="shared" si="3"/>
        <v>—</v>
      </c>
      <c r="E65" s="240"/>
      <c r="F65" s="320"/>
      <c r="G65" s="231" t="str">
        <f>IFERROR(IF($C$3="Базовый",INDEX(БЛОК1!D333:E337,MATCH(ФОРМА!E65,БЛОК1!E333:E337,0),1),IF(ФОРМА!$C$3="Комфорт",INDEX(БЛОК1!F333:G337,MATCH(ФОРМА!E65,БЛОК1!G333:G337,0),1),IF(ФОРМА!$C$3="Бизнес",INDEX(БЛОК1!H333:I337,MATCH(ФОРМА!E65,БЛОК1!I333:I337,0),1),IF(ФОРМА!$C$3="Премиум",INDEX(БЛОК1!J333:K337,MATCH(ФОРМА!E65,БЛОК1!K333:K337,0),1),IF(ФОРМА!$C$3="Элит",INDEX(БЛОК1!L333:M337,MATCH(ФОРМА!E65,БЛОК1!M333:M337,0),1),"—"))))),0)</f>
        <v>—</v>
      </c>
      <c r="H65" s="230" t="str">
        <f t="shared" si="4"/>
        <v>Не заполнено поле</v>
      </c>
    </row>
    <row r="66" spans="1:8">
      <c r="A66" s="209" t="s">
        <v>749</v>
      </c>
      <c r="B66" s="327" t="s">
        <v>138</v>
      </c>
      <c r="C66" s="327"/>
      <c r="D66" s="236" t="str">
        <f t="shared" si="3"/>
        <v>—</v>
      </c>
      <c r="E66" s="240"/>
      <c r="F66" s="320"/>
      <c r="G66" s="231" t="str">
        <f>IFERROR(IF($C$3="Базовый",INDEX(БЛОК1!D341:E2615,MATCH(ФОРМА!E66,БЛОК1!E341:E343,0),1),IF(ФОРМА!$C$3="Комфорт",INDEX(БЛОК1!F341:G343,MATCH(ФОРМА!E66,БЛОК1!G341:G343,0),1),IF(ФОРМА!$C$3="Бизнес",INDEX(БЛОК1!H341:I343,MATCH(ФОРМА!E66,БЛОК1!I341:I343,0),1),IF(ФОРМА!$C$3="Премиум",INDEX(БЛОК1!J341:K343,MATCH(ФОРМА!E66,БЛОК1!K341:K343,0),1),IF(ФОРМА!$C$3="Элит",INDEX(БЛОК1!L341:M343,MATCH(ФОРМА!E66,БЛОК1!M341:M343,0),1),"—"))))),0)</f>
        <v>—</v>
      </c>
      <c r="H66" s="230" t="str">
        <f t="shared" si="4"/>
        <v>Не заполнено поле</v>
      </c>
    </row>
    <row r="67" spans="1:8">
      <c r="A67" s="209" t="s">
        <v>750</v>
      </c>
      <c r="B67" s="327" t="s">
        <v>139</v>
      </c>
      <c r="C67" s="327"/>
      <c r="D67" s="236" t="str">
        <f t="shared" si="3"/>
        <v>—</v>
      </c>
      <c r="E67" s="240"/>
      <c r="F67" s="320"/>
      <c r="G67" s="231" t="str">
        <f>IFERROR(IF($C$3="Базовый",INDEX(БЛОК1!D346:E348,MATCH(ФОРМА!E67,БЛОК1!E346:E348,0),1),IF(ФОРМА!$C$3="Комфорт",INDEX(БЛОК1!F346:G348,MATCH(ФОРМА!E67,БЛОК1!G346:G348,0),1),IF(ФОРМА!$C$3="Бизнес",INDEX(БЛОК1!H346:I348,MATCH(ФОРМА!E67,БЛОК1!I346:I348,0),1),IF(ФОРМА!$C$3="Премиум",INDEX(БЛОК1!J346:K348,MATCH(ФОРМА!E67,БЛОК1!K346:K348,0),1),IF(ФОРМА!$C$3="Элит",INDEX(БЛОК1!L346:M348,MATCH(ФОРМА!E67,БЛОК1!M346:M348,0),1),"—"))))),0)</f>
        <v>—</v>
      </c>
      <c r="H67" s="230" t="str">
        <f t="shared" si="4"/>
        <v>Не заполнено поле</v>
      </c>
    </row>
    <row r="68" spans="1:8">
      <c r="A68" s="209" t="s">
        <v>751</v>
      </c>
      <c r="B68" s="327" t="s">
        <v>140</v>
      </c>
      <c r="C68" s="327"/>
      <c r="D68" s="236" t="str">
        <f t="shared" si="3"/>
        <v>—</v>
      </c>
      <c r="E68" s="240"/>
      <c r="F68" s="320"/>
      <c r="G68" s="231" t="str">
        <f>IFERROR(IF($C$3="Базовый",INDEX(БЛОК1!D351:E353,MATCH(ФОРМА!E68,БЛОК1!E351:E353,0),1),IF(ФОРМА!$C$3="Комфорт",INDEX(БЛОК1!F351:G353,MATCH(ФОРМА!E68,БЛОК1!G351:G353,0),1),IF(ФОРМА!$C$3="Бизнес",INDEX(БЛОК1!H351:I353,MATCH(ФОРМА!E68,БЛОК1!I351:I353,0),1),IF(ФОРМА!$C$3="Премиум",INDEX(БЛОК1!J351:K353,MATCH(ФОРМА!E68,БЛОК1!K351:K353,0),1),IF(ФОРМА!$C$3="Элит",INDEX(БЛОК1!L351:M353,MATCH(ФОРМА!E68,БЛОК1!M351:M353,0),1),"—"))))),0)</f>
        <v>—</v>
      </c>
      <c r="H68" s="230" t="str">
        <f t="shared" si="4"/>
        <v>Не заполнено поле</v>
      </c>
    </row>
    <row r="69" spans="1:8">
      <c r="A69" s="335" t="s">
        <v>725</v>
      </c>
      <c r="B69" s="334"/>
      <c r="C69" s="329"/>
      <c r="D69" s="226"/>
      <c r="E69" s="238"/>
      <c r="F69" s="318"/>
      <c r="G69" s="226"/>
      <c r="H69" s="226"/>
    </row>
    <row r="70" spans="1:8">
      <c r="A70" s="333" t="s">
        <v>842</v>
      </c>
      <c r="B70" s="334"/>
      <c r="C70" s="329"/>
      <c r="D70" s="228"/>
      <c r="E70" s="239"/>
      <c r="F70" s="319"/>
      <c r="G70" s="227">
        <f>SUM(G71:G85)</f>
        <v>0</v>
      </c>
      <c r="H70" s="228"/>
    </row>
    <row r="71" spans="1:8">
      <c r="A71" s="209" t="s">
        <v>571</v>
      </c>
      <c r="B71" s="327" t="s">
        <v>456</v>
      </c>
      <c r="C71" s="327"/>
      <c r="D71" s="236" t="str">
        <f t="shared" ref="D71" si="5">IF($C$3&lt;&gt;"—",3,"—")</f>
        <v>—</v>
      </c>
      <c r="E71" s="240"/>
      <c r="F71" s="320"/>
      <c r="G71" s="231" t="str">
        <f>IFERROR(IF($C$3="Базовый",INDEX(БЛОК2!D4:E6,MATCH(ФОРМА!E71,БЛОК2!E4:E6,0),1),IF(ФОРМА!$C$3="Комфорт",INDEX(БЛОК2!F4:G6,MATCH(ФОРМА!E71,БЛОК2!G4:G6,0),1),IF(ФОРМА!$C$3="Бизнес",INDEX(БЛОК2!H4:I6,MATCH(ФОРМА!E71,БЛОК2!I4:I6,0),1),IF(ФОРМА!$C$3="Премиум",INDEX(БЛОК2!J4:K6,MATCH(ФОРМА!E71,БЛОК2!K4:K6,0),1),IF(ФОРМА!$C$3="Элит",INDEX(БЛОК2!L4:M6,MATCH(ФОРМА!E71,БЛОК2!M4:M6,0),1),"—"))))),0)</f>
        <v>—</v>
      </c>
      <c r="H71" s="230" t="str">
        <f t="shared" ref="H71" si="6">IF(E71="","Не заполнено поле","")</f>
        <v>Не заполнено поле</v>
      </c>
    </row>
    <row r="72" spans="1:8">
      <c r="A72" s="209" t="s">
        <v>579</v>
      </c>
      <c r="B72" s="332" t="s">
        <v>1537</v>
      </c>
      <c r="C72" s="332"/>
      <c r="D72" s="236" t="str">
        <f>IF(OR($C$3="Базовый",$C$3="Комфорт"),3,IF(OR($C$3="Премиум",$C$3="Бизнес",$C$3="Элит"),2,IF(OR($C$3="",$C$3="—"),"—",1)))</f>
        <v>—</v>
      </c>
      <c r="E72" s="240"/>
      <c r="F72" s="320"/>
      <c r="G72" s="231" t="str">
        <f>IFERROR(IF($C$3="Базовый",INDEX(БЛОК2!D10:E13,MATCH(ФОРМА!E72,БЛОК2!E10:E13,0),1),IF(ФОРМА!$C$3="Комфорт",INDEX(БЛОК2!F10:G13,MATCH(ФОРМА!E72,БЛОК2!G10:G13,0),1),IF(ФОРМА!$C$3="Бизнес",INDEX(БЛОК2!H10:I13,MATCH(ФОРМА!E72,БЛОК2!I10:I13,0),1),IF(ФОРМА!$C$3="Премиум",INDEX(БЛОК2!J10:K13,MATCH(ФОРМА!E72,БЛОК2!K10:K13,0),1),IF(ФОРМА!$C$3="Элит",INDEX(БЛОК2!L10:M13,MATCH(ФОРМА!E72,БЛОК2!M10:M13,0),1),"—"))))),0)</f>
        <v>—</v>
      </c>
      <c r="H72" s="230" t="str">
        <f>IF(AND(D72=2,OR($C$3="Премиум",$C$3="Элит"),OR(E72="категория 3",E72="—")),"Требуется компенсация",IF(AND($C$3="Бизнес",OR(E72="категория 2",E72="—")),"Требуется компенсация",IF(E72="","Не заполнено поле","")))</f>
        <v>Не заполнено поле</v>
      </c>
    </row>
    <row r="73" spans="1:8">
      <c r="A73" s="209" t="s">
        <v>593</v>
      </c>
      <c r="B73" s="327" t="s">
        <v>468</v>
      </c>
      <c r="C73" s="327"/>
      <c r="D73" s="236" t="str">
        <f t="shared" ref="D73:D76" si="7">IF($C$3&lt;&gt;"—",3,"—")</f>
        <v>—</v>
      </c>
      <c r="E73" s="240"/>
      <c r="F73" s="320"/>
      <c r="G73" s="231" t="str">
        <f>IFERROR(IF($C$3="Базовый",INDEX(БЛОК2!D17:E21,MATCH(ФОРМА!E73,БЛОК2!E17:E21,0),1),IF(ФОРМА!$C$3="Комфорт",INDEX(БЛОК2!F17:G21,MATCH(ФОРМА!E73,БЛОК2!G17:G21,0),1),IF(ФОРМА!$C$3="Бизнес",INDEX(БЛОК2!H17:I21,MATCH(ФОРМА!E73,БЛОК2!I17:I21,0),1),IF(ФОРМА!$C$3="Премиум",INDEX(БЛОК2!J17:K21,MATCH(ФОРМА!E73,БЛОК2!K17:K21,0),1),IF(ФОРМА!$C$3="Элит",INDEX(БЛОК2!L17:M21,MATCH(ФОРМА!E73,БЛОК2!M17:M21,0),1),"—"))))),0)</f>
        <v>—</v>
      </c>
      <c r="H73" s="230" t="str">
        <f t="shared" ref="H73:H76" si="8">IF(E73="","Не заполнено поле","")</f>
        <v>Не заполнено поле</v>
      </c>
    </row>
    <row r="74" spans="1:8">
      <c r="A74" s="209" t="s">
        <v>843</v>
      </c>
      <c r="B74" s="327" t="s">
        <v>474</v>
      </c>
      <c r="C74" s="327"/>
      <c r="D74" s="236" t="str">
        <f t="shared" si="7"/>
        <v>—</v>
      </c>
      <c r="E74" s="240"/>
      <c r="F74" s="320"/>
      <c r="G74" s="231" t="str">
        <f>IFERROR(IF($C$3="Базовый",INDEX(БЛОК2!D25:E27,MATCH(ФОРМА!E74,БЛОК2!E25:E27,0),1),IF(ФОРМА!$C$3="Комфорт",INDEX(БЛОК2!F25:G27,MATCH(ФОРМА!E74,БЛОК2!G25:G27,0),1),IF(ФОРМА!$C$3="Бизнес",INDEX(БЛОК2!H25:I27,MATCH(ФОРМА!E74,БЛОК2!I25:I27,0),1),IF(ФОРМА!$C$3="Премиум",INDEX(БЛОК2!J25:K27,MATCH(ФОРМА!E74,БЛОК2!K25:K27,0),1),IF(ФОРМА!$C$3="Элит",INDEX(БЛОК2!L25:M27,MATCH(ФОРМА!E74,БЛОК2!M25:M27,0),1),"—"))))),0)</f>
        <v>—</v>
      </c>
      <c r="H74" s="230" t="str">
        <f t="shared" si="8"/>
        <v>Не заполнено поле</v>
      </c>
    </row>
    <row r="75" spans="1:8">
      <c r="A75" s="209" t="s">
        <v>844</v>
      </c>
      <c r="B75" s="327" t="s">
        <v>1540</v>
      </c>
      <c r="C75" s="327"/>
      <c r="D75" s="236" t="str">
        <f t="shared" si="7"/>
        <v>—</v>
      </c>
      <c r="E75" s="240"/>
      <c r="F75" s="320"/>
      <c r="G75" s="231" t="str">
        <f>IFERROR(IF($C$3="Базовый",INDEX(БЛОК2!D30:E34,MATCH(ФОРМА!E75,БЛОК2!E30:E34,0),1),IF(ФОРМА!$C$3="Комфорт",INDEX(БЛОК2!F30:G34,MATCH(ФОРМА!E75,БЛОК2!G30:G34,0),1),IF(ФОРМА!$C$3="Бизнес",INDEX(БЛОК2!H30:I34,MATCH(ФОРМА!E75,БЛОК2!I30:I34,0),1),IF(ФОРМА!$C$3="Премиум",INDEX(БЛОК2!J30:K34,MATCH(ФОРМА!E75,БЛОК2!K30:K34,0),1),IF(ФОРМА!$C$3="Элит",INDEX(БЛОК2!L30:M34,MATCH(ФОРМА!E75,БЛОК2!M30:M34,0),1),"—"))))),0)</f>
        <v>—</v>
      </c>
      <c r="H75" s="230" t="str">
        <f t="shared" si="8"/>
        <v>Не заполнено поле</v>
      </c>
    </row>
    <row r="76" spans="1:8">
      <c r="A76" s="209" t="s">
        <v>845</v>
      </c>
      <c r="B76" s="327" t="s">
        <v>481</v>
      </c>
      <c r="C76" s="327"/>
      <c r="D76" s="236" t="str">
        <f t="shared" si="7"/>
        <v>—</v>
      </c>
      <c r="E76" s="240"/>
      <c r="F76" s="320"/>
      <c r="G76" s="231" t="str">
        <f>IFERROR(IF($C$3="Базовый",INDEX(БЛОК2!#REF!,MATCH(ФОРМА!E76,БЛОК2!#REF!,0),1),IF(ФОРМА!$C$3="Комфорт",INDEX(БЛОК2!#REF!,MATCH(ФОРМА!E76,БЛОК2!#REF!,0),1),IF(ФОРМА!$C$3="Бизнес",INDEX(БЛОК2!#REF!,MATCH(ФОРМА!E76,БЛОК2!#REF!,0),1),IF(ФОРМА!$C$3="Премиум",INDEX(БЛОК2!#REF!,MATCH(ФОРМА!E76,БЛОК2!#REF!,0),1),IF(ФОРМА!$C$3="Элит",INDEX(БЛОК2!#REF!,MATCH(ФОРМА!E76,БЛОК2!#REF!,0),1),"—"))))),0)</f>
        <v>—</v>
      </c>
      <c r="H76" s="230" t="str">
        <f t="shared" si="8"/>
        <v>Не заполнено поле</v>
      </c>
    </row>
    <row r="77" spans="1:8">
      <c r="A77" s="209" t="s">
        <v>846</v>
      </c>
      <c r="B77" s="327" t="s">
        <v>1543</v>
      </c>
      <c r="C77" s="327"/>
      <c r="D77" s="236" t="str">
        <f>IF(OR($C$3="Базовый",$C$3="Комфорт"),3,IF(OR($C$3="Бизнес",$C$3="Премиум",$C$3="Элит"),2,IF(OR($C$3="",$C$3="—"),"—",1)))</f>
        <v>—</v>
      </c>
      <c r="E77" s="240"/>
      <c r="F77" s="320"/>
      <c r="G77" s="231" t="str">
        <f>IFERROR(IF($C$3="Базовый",INDEX(БЛОК2!D44:E47,MATCH(ФОРМА!E77,БЛОК2!E44:E47,0),1),IF(ФОРМА!$C$3="Комфорт",INDEX(БЛОК2!F44:G47,MATCH(ФОРМА!E77,БЛОК2!G44:G47,0),1),IF(ФОРМА!$C$3="Бизнес",INDEX(БЛОК2!H44:I47,MATCH(ФОРМА!E77,БЛОК2!I44:I47,0),1),IF(ФОРМА!$C$3="Премиум",INDEX(БЛОК2!J44:K47,MATCH(ФОРМА!E77,БЛОК2!K44:K47,0),1),IF(ФОРМА!$C$3="Элит",INDEX(БЛОК2!L44:M47,MATCH(ФОРМА!E77,БЛОК2!M44:M47,0),1),"—"))))),0)</f>
        <v>—</v>
      </c>
      <c r="H77" s="230" t="str">
        <f>IF(AND(D77=2,OR(AND($C$3="Бизнес",E77="&lt; 25%"),AND($C$3="Премиум",E77="&lt; 30%"),AND($C$3="Элит",E77="&lt; 35%"),E77="—")),"Требуется компенсация",IF(E77="","Не заполнено поле",""))</f>
        <v>Не заполнено поле</v>
      </c>
    </row>
    <row r="78" spans="1:8">
      <c r="A78" s="209" t="s">
        <v>847</v>
      </c>
      <c r="B78" s="327" t="s">
        <v>1074</v>
      </c>
      <c r="C78" s="327"/>
      <c r="D78" s="236" t="str">
        <f>IF(OR($C$3="Базовый",$C$3="Комфорт"),3,IF(OR($C$3="Бизнес",$C$3="Премиум",$C$3="Элит"),2,IF(OR($C$3="",$C$3="—"),"—",1)))</f>
        <v>—</v>
      </c>
      <c r="E78" s="240"/>
      <c r="F78" s="320"/>
      <c r="G78" s="231" t="str">
        <f>IFERROR(IF($C$3="Базовый",INDEX(БЛОК2!D51:E54,MATCH(ФОРМА!E78,БЛОК2!E51:E54,0),1),IF(ФОРМА!$C$3="Комфорт",INDEX(БЛОК2!F51:G54,MATCH(ФОРМА!E78,БЛОК2!G51:G54,0),1),IF(ФОРМА!$C$3="Бизнес",INDEX(БЛОК2!H51:I54,MATCH(ФОРМА!E78,БЛОК2!I51:I54,0),1),IF(ФОРМА!$C$3="Премиум",INDEX(БЛОК2!J51:K54,MATCH(ФОРМА!E78,БЛОК2!K51:K54,0),1),IF(ФОРМА!$C$3="Элит",INDEX(БЛОК2!L51:M54,MATCH(ФОРМА!E78,БЛОК2!M51:M54,0),1),"—"))))),0)</f>
        <v>—</v>
      </c>
      <c r="H78" s="230" t="str">
        <f>IF(AND(D78=2,OR(AND($C$3="Бизнес",E78="&gt; 600"),AND($C$3="Премиум",E78="&gt; 550"),AND($C$3="Элит",E78="&gt; 450"),E78="—")),"Требуется компенсация",IF(E78="","Не заполнено поле",""))</f>
        <v>Не заполнено поле</v>
      </c>
    </row>
    <row r="79" spans="1:8">
      <c r="A79" s="209" t="s">
        <v>848</v>
      </c>
      <c r="B79" s="332" t="s">
        <v>518</v>
      </c>
      <c r="C79" s="332"/>
      <c r="D79" s="236" t="str">
        <f>IF(OR($C$3="Базовый",$C$3="Комфорт",$C$3="Бизнес",$C$3="Премиум",),3,IF($C$3="Элит",2,IF(OR($C$3="",$C$3="—"),"—",1)))</f>
        <v>—</v>
      </c>
      <c r="E79" s="240"/>
      <c r="F79" s="320"/>
      <c r="G79" s="231" t="str">
        <f>IFERROR(IF($C$3="Базовый",INDEX(БЛОК2!D58:E61,MATCH(ФОРМА!E79,БЛОК2!E58:E61,0),1),IF(ФОРМА!$C$3="Комфорт",INDEX(БЛОК2!F58:G61,MATCH(ФОРМА!E79,БЛОК2!G58:G61,0),1),IF(ФОРМА!$C$3="Бизнес",INDEX(БЛОК2!H58:I61,MATCH(ФОРМА!E79,БЛОК2!I58:I61,0),1),IF(ФОРМА!$C$3="Премиум",INDEX(БЛОК2!J58:K61,MATCH(ФОРМА!E79,БЛОК2!K58:K61,0),1),IF(ФОРМА!$C$3="Элит",INDEX(БЛОК2!L58:M61,MATCH(ФОРМА!E79,БЛОК2!M58:M61,0),1),"—"))))),0)</f>
        <v>—</v>
      </c>
      <c r="H79" s="230" t="str">
        <f>IF(AND(D79=2,OR(AND($C$3="Элит",E79="отсутствует"),E79="—")),"Требуется компенсация",IF(E79="","Не заполнено поле",""))</f>
        <v>Не заполнено поле</v>
      </c>
    </row>
    <row r="80" spans="1:8">
      <c r="A80" s="209" t="s">
        <v>849</v>
      </c>
      <c r="B80" s="327" t="s">
        <v>80</v>
      </c>
      <c r="C80" s="327"/>
      <c r="D80" s="236" t="str">
        <f t="shared" ref="D80:D81" si="9">IF($C$3&lt;&gt;"—",3,"—")</f>
        <v>—</v>
      </c>
      <c r="E80" s="240"/>
      <c r="F80" s="320"/>
      <c r="G80" s="231" t="str">
        <f>IFERROR(IF($C$3="Базовый",INDEX(БЛОК2!D65:E67,MATCH(ФОРМА!E80,БЛОК2!E65:E67,0),1),IF(ФОРМА!$C$3="Комфорт",INDEX(БЛОК2!F65:G67,MATCH(ФОРМА!E80,БЛОК2!G65:G67,0),1),IF(ФОРМА!$C$3="Бизнес",INDEX(БЛОК2!H65:I67,MATCH(ФОРМА!E80,БЛОК2!I65:I67,0),1),IF(ФОРМА!$C$3="Премиум",INDEX(БЛОК2!J65:K67,MATCH(ФОРМА!E80,БЛОК2!K65:K67,0),1),IF(ФОРМА!$C$3="Элит",INDEX(БЛОК2!L65:M67,MATCH(ФОРМА!E80,БЛОК2!M65:M67,0),1),"—"))))),0)</f>
        <v>—</v>
      </c>
      <c r="H80" s="230" t="str">
        <f t="shared" ref="H80:H81" si="10">IF(E80="","Не заполнено поле","")</f>
        <v>Не заполнено поле</v>
      </c>
    </row>
    <row r="81" spans="1:8">
      <c r="A81" s="209" t="s">
        <v>850</v>
      </c>
      <c r="B81" s="327" t="s">
        <v>1550</v>
      </c>
      <c r="C81" s="327"/>
      <c r="D81" s="236" t="str">
        <f t="shared" si="9"/>
        <v>—</v>
      </c>
      <c r="E81" s="240"/>
      <c r="F81" s="320"/>
      <c r="G81" s="231" t="str">
        <f>IFERROR(IF($C$3="Базовый",INDEX(БЛОК2!D70:E73,MATCH(ФОРМА!E81,БЛОК2!E70:E73,0),1),IF(ФОРМА!$C$3="Комфорт",INDEX(БЛОК2!F70:G73,MATCH(ФОРМА!E81,БЛОК2!G70:G73,0),1),IF(ФОРМА!$C$3="Бизнес",INDEX(БЛОК2!H70:I73,MATCH(ФОРМА!E81,БЛОК2!I70:I73,0),1),IF(ФОРМА!$C$3="Премиум",INDEX(БЛОК2!J70:K73,MATCH(ФОРМА!E81,БЛОК2!K70:K73,0),1),IF(ФОРМА!$C$3="Элит",INDEX(БЛОК2!L70:M73,MATCH(ФОРМА!E81,БЛОК2!M70:M73,0),1),"—"))))),0)</f>
        <v>—</v>
      </c>
      <c r="H81" s="230" t="str">
        <f t="shared" si="10"/>
        <v>Не заполнено поле</v>
      </c>
    </row>
    <row r="82" spans="1:8">
      <c r="A82" s="209" t="s">
        <v>851</v>
      </c>
      <c r="B82" s="332" t="s">
        <v>58</v>
      </c>
      <c r="C82" s="332"/>
      <c r="D82" s="236" t="str">
        <f>IF(OR($C$3="Базовый",$C$3="Комфорт",$C$3="Бизнес"),3,IF(OR($C$3="Премиум",$C$3="Элит"),2,IF(OR($C$3="",$C$3="—"),"—",1)))</f>
        <v>—</v>
      </c>
      <c r="E82" s="240"/>
      <c r="F82" s="320"/>
      <c r="G82" s="231" t="str">
        <f>IFERROR(IF($C$3="Базовый",INDEX(БЛОК2!D77:E81,MATCH(ФОРМА!E82,БЛОК2!E77:E81,0),1),IF(ФОРМА!$C$3="Комфорт",INDEX(БЛОК2!F77:G81,MATCH(ФОРМА!E82,БЛОК2!G77:G81,0),1),IF(ФОРМА!$C$3="Бизнес",INDEX(БЛОК2!H77:I81,MATCH(ФОРМА!E82,БЛОК2!I77:I81,0),1),IF(ФОРМА!$C$3="Премиум",INDEX(БЛОК2!J77:K81,MATCH(ФОРМА!E82,БЛОК2!K77:K81,0),1),IF(ФОРМА!$C$3="Элит",INDEX(БЛОК2!L77:M81,MATCH(ФОРМА!E82,БЛОК2!M77:M81,0),1),"—"))))),0)</f>
        <v>—</v>
      </c>
      <c r="H82" s="230" t="str">
        <f>IF(AND(D82=2,OR(AND($C$3="Премиум",E82="декорирование коммуникаций"),AND($C$3="Элит",E82="декорирование коммуникаций"),E82="—")),"Требуется компенсация",IF(E82="","Не заполнено поле",""))</f>
        <v>Не заполнено поле</v>
      </c>
    </row>
    <row r="83" spans="1:8">
      <c r="A83" s="209" t="s">
        <v>852</v>
      </c>
      <c r="B83" s="327" t="s">
        <v>59</v>
      </c>
      <c r="C83" s="327"/>
      <c r="D83" s="236" t="str">
        <f>IF(OR($C$3="Базовый",$C$3="Комфорт"),3,IF(OR($C$3="Бизнес",$C$3="Премиум",$C$3="Элит"),2,IF(OR($C$3="",$C$3="—"),"—",1)))</f>
        <v>—</v>
      </c>
      <c r="E83" s="240"/>
      <c r="F83" s="320"/>
      <c r="G83" s="231" t="str">
        <f>IFERROR(IF($C$3="Базовый",INDEX(БЛОК2!D85:E89,MATCH(ФОРМА!E83,БЛОК2!E85:E89,0),1),IF(ФОРМА!$C$3="Комфорт",INDEX(БЛОК2!F85:G89,MATCH(ФОРМА!E83,БЛОК2!G85:G89,0),1),IF(ФОРМА!$C$3="Бизнес",INDEX(БЛОК2!H85:I89,MATCH(ФОРМА!E83,БЛОК2!I85:I89,0),1),IF(ФОРМА!$C$3="Премиум",INDEX(БЛОК2!J85:K89,MATCH(ФОРМА!E83,БЛОК2!K85:K89,0),1),IF(ФОРМА!$C$3="Элит",INDEX(БЛОК2!L85:M89,MATCH(ФОРМА!E83,БЛОК2!M85:M89,0),1),"—"))))),0)</f>
        <v>—</v>
      </c>
      <c r="H83" s="230" t="str">
        <f>IF(AND(D83=2,OR($C$3="Бизнес",$C$3="Премиум",$C$3="Элит"),E83="—"),"Не соответствует классу",IF(E83="","Не заполнено поле",""))</f>
        <v>Не заполнено поле</v>
      </c>
    </row>
    <row r="84" spans="1:8">
      <c r="A84" s="209" t="s">
        <v>853</v>
      </c>
      <c r="B84" s="327" t="s">
        <v>1075</v>
      </c>
      <c r="C84" s="327"/>
      <c r="D84" s="236" t="str">
        <f>IF($C$3="Базовый",3,IF(OR($C$3="Комфорт",$C$3="Бизнес",$C$3="Премиум",$C$3="Элит"),2,IF(OR($C$3="",$C$3="—"),"—",1)))</f>
        <v>—</v>
      </c>
      <c r="E84" s="240"/>
      <c r="F84" s="320"/>
      <c r="G84" s="231" t="str">
        <f>IFERROR(IF($C$3="Базовый",INDEX(БЛОК2!D93:E99,MATCH(ФОРМА!E84,БЛОК2!E93:E99,0),1),IF(ФОРМА!$C$3="Комфорт",INDEX(БЛОК2!F93:G99,MATCH(ФОРМА!E84,БЛОК2!G93:G99,0),1),IF(ФОРМА!$C$3="Бизнес",INDEX(БЛОК2!H93:I99,MATCH(ФОРМА!E84,БЛОК2!I93:I99,0),1),IF(ФОРМА!$C$3="Премиум",INDEX(БЛОК2!J93:K99,MATCH(ФОРМА!E84,БЛОК2!K93:K99,0),1),IF(ФОРМА!$C$3="Элит",INDEX(БЛОК2!L93:M99,MATCH(ФОРМА!E84,БЛОК2!M93:M99,0),1),"—"))))),0)</f>
        <v>—</v>
      </c>
      <c r="H84" s="230" t="str">
        <f>IF(AND(D84=2,OR(AND($C$3="Комфорт",E84="не предусмотрено"),AND(OR($C$3="Бизнес"),E84="корзины на фасаде",E84="—"))),"Требуется компенсация",IF(AND(OR($C$3="Премиум",$C$3="Элит"),E84="—"),"Не соответствует классу",IF(E84="","Не заполнено поле","")))</f>
        <v>Не заполнено поле</v>
      </c>
    </row>
    <row r="85" spans="1:8">
      <c r="A85" s="209" t="s">
        <v>854</v>
      </c>
      <c r="B85" s="327" t="s">
        <v>1533</v>
      </c>
      <c r="C85" s="327"/>
      <c r="D85" s="236" t="str">
        <f t="shared" ref="D85" si="11">IF($C$3&lt;&gt;"—",3,"—")</f>
        <v>—</v>
      </c>
      <c r="E85" s="240"/>
      <c r="F85" s="320"/>
      <c r="G85" s="231" t="str">
        <f>IFERROR(IF($C$3="Базовый",INDEX(БЛОК2!D103:E105,MATCH(ФОРМА!E85,БЛОК2!E103:E105,0),1),IF(ФОРМА!$C$3="Комфорт",INDEX(БЛОК2!F103:G105,MATCH(ФОРМА!E85,БЛОК2!G103:G105,0),1),IF(ФОРМА!$C$3="Бизнес",INDEX(БЛОК2!H103:I105,MATCH(ФОРМА!E85,БЛОК2!I103:I105,0),1),IF(ФОРМА!$C$3="Премиум",INDEX(БЛОК2!J103:K105,MATCH(ФОРМА!E85,БЛОК2!K103:K105,0),1),IF(ФОРМА!$C$3="Элит",INDEX(БЛОК2!L103:M105,MATCH(ФОРМА!E85,БЛОК2!M103:M105,0),1),"—"))))),0)</f>
        <v>—</v>
      </c>
      <c r="H85" s="230" t="str">
        <f>IF(AND(D85=1,OR(E85="нет",E85="—")),"Не соответствует классу",IF(E85="","Не заполнено поле",""))</f>
        <v>Не заполнено поле</v>
      </c>
    </row>
    <row r="86" spans="1:8">
      <c r="A86" s="333" t="s">
        <v>857</v>
      </c>
      <c r="B86" s="334"/>
      <c r="C86" s="329"/>
      <c r="D86" s="228"/>
      <c r="E86" s="239"/>
      <c r="F86" s="319"/>
      <c r="G86" s="227">
        <f>SUM(G87:G89)</f>
        <v>0</v>
      </c>
      <c r="H86" s="228"/>
    </row>
    <row r="87" spans="1:8">
      <c r="A87" s="209" t="s">
        <v>858</v>
      </c>
      <c r="B87" s="327" t="s">
        <v>1552</v>
      </c>
      <c r="C87" s="327"/>
      <c r="D87" s="236" t="str">
        <f t="shared" ref="D87:D89" si="12">IF($C$3&lt;&gt;"—",3,"—")</f>
        <v>—</v>
      </c>
      <c r="E87" s="240"/>
      <c r="F87" s="320"/>
      <c r="G87" s="231" t="str">
        <f>IFERROR(IF($C$3="Базовый",INDEX(БЛОК2!D110:E113,MATCH(ФОРМА!E87,БЛОК2!E110:E113,0),1),IF(ФОРМА!$C$3="Комфорт",INDEX(БЛОК2!F110:G113,MATCH(ФОРМА!E87,БЛОК2!G110:G113,0),1),IF(ФОРМА!$C$3="Бизнес",INDEX(БЛОК2!H110:I113,MATCH(ФОРМА!E87,БЛОК2!I110:I113,0),1),IF(ФОРМА!$C$3="Премиум",INDEX(БЛОК2!J110:K113,MATCH(ФОРМА!E87,БЛОК2!K110:K113,0),1),IF(ФОРМА!$C$3="Элит",INDEX(БЛОК2!L110:M113,MATCH(ФОРМА!E87,БЛОК2!M110:M113,0),1),"—"))))),0)</f>
        <v>—</v>
      </c>
      <c r="H87" s="230" t="str">
        <f t="shared" ref="H87:H89" si="13">IF(E87="","Не заполнено поле","")</f>
        <v>Не заполнено поле</v>
      </c>
    </row>
    <row r="88" spans="1:8">
      <c r="A88" s="209" t="s">
        <v>859</v>
      </c>
      <c r="B88" s="327" t="s">
        <v>546</v>
      </c>
      <c r="C88" s="327"/>
      <c r="D88" s="236" t="str">
        <f t="shared" si="12"/>
        <v>—</v>
      </c>
      <c r="E88" s="240"/>
      <c r="F88" s="320"/>
      <c r="G88" s="231" t="str">
        <f>IFERROR(IF($C$3="Базовый",INDEX(БЛОК2!D117:E120,MATCH(ФОРМА!E88,БЛОК2!E117:E120,0),1),IF(ФОРМА!$C$3="Комфорт",INDEX(БЛОК2!F117:G120,MATCH(ФОРМА!E88,БЛОК2!G117:G120,0),1),IF(ФОРМА!$C$3="Бизнес",INDEX(БЛОК2!H117:I120,MATCH(ФОРМА!E88,БЛОК2!I117:I120,0),1),IF(ФОРМА!$C$3="Премиум",INDEX(БЛОК2!J117:K120,MATCH(ФОРМА!E88,БЛОК2!K117:K120,0),1),IF(ФОРМА!$C$3="Элит",INDEX(БЛОК2!L117:M120,MATCH(ФОРМА!E88,БЛОК2!M117:M120,0),1),"—"))))),0)</f>
        <v>—</v>
      </c>
      <c r="H88" s="230" t="str">
        <f t="shared" si="13"/>
        <v>Не заполнено поле</v>
      </c>
    </row>
    <row r="89" spans="1:8">
      <c r="A89" s="209" t="s">
        <v>860</v>
      </c>
      <c r="B89" s="327" t="s">
        <v>79</v>
      </c>
      <c r="C89" s="327"/>
      <c r="D89" s="236" t="str">
        <f t="shared" si="12"/>
        <v>—</v>
      </c>
      <c r="E89" s="240"/>
      <c r="F89" s="320"/>
      <c r="G89" s="231" t="str">
        <f>IFERROR(IF($C$3="Базовый",INDEX(БЛОК2!D124:E127,MATCH(ФОРМА!E89,БЛОК2!E124:E127,0),1),IF(ФОРМА!$C$3="Комфорт",INDEX(БЛОК2!F124:G127,MATCH(ФОРМА!E89,БЛОК2!G124:G127,0),1),IF(ФОРМА!$C$3="Бизнес",INDEX(БЛОК2!H124:I127,MATCH(ФОРМА!E89,БЛОК2!I124:I127,0),1),IF(ФОРМА!$C$3="Премиум",INDEX(БЛОК2!J124:K127,MATCH(ФОРМА!E89,БЛОК2!K124:K127,0),1),IF(ФОРМА!$C$3="Элит",INDEX(БЛОК2!L124:M127,MATCH(ФОРМА!E89,БЛОК2!M124:M127,0),1),"—"))))),0)</f>
        <v>—</v>
      </c>
      <c r="H89" s="230" t="str">
        <f t="shared" si="13"/>
        <v>Не заполнено поле</v>
      </c>
    </row>
    <row r="90" spans="1:8">
      <c r="A90" s="333" t="s">
        <v>861</v>
      </c>
      <c r="B90" s="334"/>
      <c r="C90" s="329"/>
      <c r="D90" s="228"/>
      <c r="E90" s="239"/>
      <c r="F90" s="319"/>
      <c r="G90" s="227">
        <f>SUM(G91:G94)</f>
        <v>0</v>
      </c>
      <c r="H90" s="228"/>
    </row>
    <row r="91" spans="1:8" ht="32.1" customHeight="1">
      <c r="A91" s="209" t="s">
        <v>457</v>
      </c>
      <c r="B91" s="337" t="s">
        <v>1167</v>
      </c>
      <c r="C91" s="337"/>
      <c r="D91" s="236" t="str">
        <f>IF(OR($C$3="Базовый",$C$3="Комфорт"),3,IF(OR($C$3="Бизнес",$C$3="Премиум",$C$3="Элит"),2,IF(OR($C$3="",$C$3="—"),"—",1)))</f>
        <v>—</v>
      </c>
      <c r="E91" s="240"/>
      <c r="F91" s="320"/>
      <c r="G91" s="231" t="str">
        <f>IFERROR(IF($C$3="Базовый",INDEX(БЛОК2!D132:E135,MATCH(ФОРМА!E91,БЛОК2!E132:E135,0),1),IF(ФОРМА!$C$3="Комфорт",INDEX(БЛОК2!F132:G135,MATCH(ФОРМА!E91,БЛОК2!G132:G135,0),1),IF(ФОРМА!$C$3="Бизнес",INDEX(БЛОК2!H132:I135,MATCH(ФОРМА!E91,БЛОК2!I132:I135,0),1),IF(ФОРМА!$C$3="Премиум",INDEX(БЛОК2!J132:K135,MATCH(ФОРМА!E91,БЛОК2!K132:K135,0),1),IF(ФОРМА!$C$3="Элит",INDEX(БЛОК2!L132:M135,MATCH(ФОРМА!E91,БЛОК2!M132:M135,0),1),"—"))))),0)</f>
        <v>—</v>
      </c>
      <c r="H91" s="230" t="str">
        <f>IF(AND(D91=2,OR($C$3="Премиум",$C$3="Элит"),OR(E91="&lt; 5 000",E91="—")),"Требуется компенсация",IF(AND($C$3="Бизнес",OR(E91="&lt; 4 500",E91="—")),"Требуется компенсация",IF(E91="","Не заполнено поле","")))</f>
        <v>Не заполнено поле</v>
      </c>
    </row>
    <row r="92" spans="1:8">
      <c r="A92" s="209" t="s">
        <v>756</v>
      </c>
      <c r="B92" s="337" t="s">
        <v>1168</v>
      </c>
      <c r="C92" s="337"/>
      <c r="D92" s="236" t="str">
        <f>IF($C$3="Базовый",3,IF(OR($C$3="Комфорт",$C$3="Бизнес",$C$3="Премиум",$C$3="Элит"),2,IF(OR($C$3="",$C$3="—"),"—",1)))</f>
        <v>—</v>
      </c>
      <c r="E92" s="240"/>
      <c r="F92" s="320"/>
      <c r="G92" s="231" t="str">
        <f>IFERROR(IF($C$3="Базовый",INDEX(БЛОК2!D139:E142,MATCH(ФОРМА!E92,БЛОК2!E139:E142,0),1),IF(ФОРМА!$C$3="Комфорт",INDEX(БЛОК2!F139:G142,MATCH(ФОРМА!E92,БЛОК2!G139:G142,0),1),IF(ФОРМА!$C$3="Бизнес",INDEX(БЛОК2!H139:I142,MATCH(ФОРМА!E92,БЛОК2!I139:I142,0),1),IF(ФОРМА!$C$3="Премиум",INDEX(БЛОК2!J139:K142,MATCH(ФОРМА!E92,БЛОК2!K139:K142,0),1),IF(ФОРМА!$C$3="Элит",INDEX(БЛОК2!L139:M142,MATCH(ФОРМА!E92,БЛОК2!M139:M142,0),1),"—"))))),0)</f>
        <v>—</v>
      </c>
      <c r="H92" s="230" t="str">
        <f>IF(AND(D92=2,OR(AND($C$3="Комфорт",E92="&lt; 2 700"),AND($C$3="Бизнес",E92="&lt; 2 800"),AND($C$3="Премиум",E92="&lt; 3 000"),AND($C$3="Элит",E92="&lt; 3 100"),E92="—")),"Требуется компенсация",IF(E92="","Не заполнено поле",""))</f>
        <v>Не заполнено поле</v>
      </c>
    </row>
    <row r="93" spans="1:8">
      <c r="A93" s="209" t="s">
        <v>702</v>
      </c>
      <c r="B93" s="337" t="s">
        <v>1080</v>
      </c>
      <c r="C93" s="337"/>
      <c r="D93" s="236" t="str">
        <f>IF($C$3="Базовый",3,IF(OR($C$3="Комфорт",$C$3="Бизнес",$C$3="Премиум",$C$3="Элит"),2,IF(OR($C$3="",$C$3="—"),"—",1)))</f>
        <v>—</v>
      </c>
      <c r="E93" s="240"/>
      <c r="F93" s="320"/>
      <c r="G93" s="231" t="str">
        <f>IFERROR(IF($C$3="Базовый",INDEX(БЛОК2!D146:E149,MATCH(ФОРМА!E93,БЛОК2!E146:E149,0),1),IF(ФОРМА!$C$3="Комфорт",INDEX(БЛОК2!F146:G149,MATCH(ФОРМА!E93,БЛОК2!G146:G149,0),1),IF(ФОРМА!$C$3="Бизнес",INDEX(БЛОК2!H146:I149,MATCH(ФОРМА!E93,БЛОК2!I146:I149,0),1),IF(ФОРМА!$C$3="Премиум",INDEX(БЛОК2!J146:K149,MATCH(ФОРМА!E93,БЛОК2!K146:K149,0),1),IF(ФОРМА!$C$3="Элит",INDEX(БЛОК2!L146:M149,MATCH(ФОРМА!E93,БЛОК2!M146:M149,0),1),"—"))))),0)</f>
        <v>—</v>
      </c>
      <c r="H93" s="230" t="str">
        <f>IF(AND(D93=2,OR(AND($C$3="Комфорт",E93="&lt; 2 700"),AND($C$3="Бизнес",E93="&lt; 2 800"),AND($C$3="Премиум",E93="&lt; 3 000"),AND($C$3="Элит",E93="&lt; 3 100"),E93="—")),"Требуется компенсация",IF(E93="","Не заполнено поле",""))</f>
        <v>Не заполнено поле</v>
      </c>
    </row>
    <row r="94" spans="1:8">
      <c r="A94" s="209" t="s">
        <v>580</v>
      </c>
      <c r="B94" s="337" t="s">
        <v>1081</v>
      </c>
      <c r="C94" s="337"/>
      <c r="D94" s="236" t="str">
        <f>IF($C$3&lt;&gt;"—",3,"—")</f>
        <v>—</v>
      </c>
      <c r="E94" s="240"/>
      <c r="F94" s="320"/>
      <c r="G94" s="231" t="str">
        <f>IFERROR(IF($C$3="Базовый",INDEX(БЛОК2!D153:E156,MATCH(ФОРМА!E94,БЛОК2!E153:E156,0),1),IF(ФОРМА!$C$3="Комфорт",INDEX(БЛОК2!F153:G156,MATCH(ФОРМА!E94,БЛОК2!G153:G156,0),1),IF(ФОРМА!$C$3="Бизнес",INDEX(БЛОК2!H153:I156,MATCH(ФОРМА!E94,БЛОК2!I153:I156,0),1),IF(ФОРМА!$C$3="Премиум",INDEX(БЛОК2!J153:K156,MATCH(ФОРМА!E94,БЛОК2!K153:K156,0),1),IF(ФОРМА!$C$3="Элит",INDEX(БЛОК2!L153:M156,MATCH(ФОРМА!E94,БЛОК2!M153:M156,0),1),"—"))))),0)</f>
        <v>—</v>
      </c>
      <c r="H94" s="230" t="str">
        <f t="shared" ref="H94" si="14">IF(E94="","Не заполнено поле","")</f>
        <v>Не заполнено поле</v>
      </c>
    </row>
    <row r="95" spans="1:8">
      <c r="A95" s="336" t="s">
        <v>862</v>
      </c>
      <c r="B95" s="334"/>
      <c r="C95" s="329"/>
      <c r="D95" s="233"/>
      <c r="E95" s="242"/>
      <c r="F95" s="323"/>
      <c r="G95" s="232">
        <f>SUM(G96:G119)</f>
        <v>0</v>
      </c>
      <c r="H95" s="233"/>
    </row>
    <row r="96" spans="1:8">
      <c r="A96" s="209" t="s">
        <v>863</v>
      </c>
      <c r="B96" s="332" t="s">
        <v>1174</v>
      </c>
      <c r="C96" s="332"/>
      <c r="D96" s="236" t="str">
        <f>IF(OR($C$3="Базовый",$C$3="Комфорт",$C$3="Бизнес"),3,IF(OR($C$3="Премиум",$C$3="Элит"),2,IF(OR($C$3="",$C$3="—"),"—",1)))</f>
        <v>—</v>
      </c>
      <c r="E96" s="240"/>
      <c r="F96" s="320"/>
      <c r="G96" s="231" t="str">
        <f>IFERROR(IF($C$3="Базовый",INDEX(БЛОК2!D161:E164,MATCH(ФОРМА!E96,БЛОК2!E161:E164,0),1),IF(ФОРМА!$C$3="Комфорт",INDEX(БЛОК2!F161:G164,MATCH(ФОРМА!E96,БЛОК2!G161:G164,0),1),IF(ФОРМА!$C$3="Бизнес",INDEX(БЛОК2!H161:I164,MATCH(ФОРМА!E96,БЛОК2!I161:I164,0),1),IF(ФОРМА!$C$3="Премиум",INDEX(БЛОК2!J161:K164,MATCH(ФОРМА!E96,БЛОК2!K161:K164,0),1),IF(ФОРМА!$C$3="Элит",INDEX(БЛОК2!L161:M164,MATCH(ФОРМА!E96,БЛОК2!M161:M164,0),1),"—"))))),0)</f>
        <v>—</v>
      </c>
      <c r="H96" s="230" t="str">
        <f>IF(AND(D96=2,OR(AND(OR($C$3="Премиум",$C$3="Элит"),E96="типовая"),E96="—")),"Требуется компенсация",IF(E96="","Не заполнено поле",""))</f>
        <v>Не заполнено поле</v>
      </c>
    </row>
    <row r="97" spans="1:8">
      <c r="A97" s="209" t="s">
        <v>864</v>
      </c>
      <c r="B97" s="327" t="s">
        <v>1082</v>
      </c>
      <c r="C97" s="327"/>
      <c r="D97" s="236" t="str">
        <f>IF(OR($C$3="Базовый",$C$3="Комфорт"),3,IF($C$3="Бизнес",2,IF(OR($C$3="Премиум",C$3="Элит"),1,IF(OR($C$3="",$C$3="—"),"—",1))))</f>
        <v>—</v>
      </c>
      <c r="E97" s="243"/>
      <c r="F97" s="320"/>
      <c r="G97" s="231" t="str">
        <f>IFERROR(IF($C$3="Базовый",INDEX(БЛОК2!D168:E171,MATCH(ФОРМА!E97,БЛОК2!E168:E171,0),1),IF(ФОРМА!$C$3="Комфорт",INDEX(БЛОК2!F168:G171,MATCH(ФОРМА!E97,БЛОК2!G168:G171,0),1),IF(ФОРМА!$C$3="Бизнес",INDEX(БЛОК2!H168:I171,MATCH(ФОРМА!E97,БЛОК2!I168:I171,0),1),IF(ФОРМА!$C$3="Премиум",INDEX(БЛОК2!J168:K171,MATCH(ФОРМА!E97,БЛОК2!K168:K171,0),1),IF(ФОРМА!$C$3="Элит",INDEX(БЛОК2!L168:M171,MATCH(ФОРМА!E97,БЛОК2!M168:M171,0),1),"—"))))),0)</f>
        <v>—</v>
      </c>
      <c r="H97" s="230" t="str">
        <f>IF(AND(D97=2,(OR(E97="&lt; 80%",E97="—"))),"Требуется компенсация",IF(AND(D97=1,E97="—"),"Не соответствует классу",IF(E97="","Не заполнено поле","")))</f>
        <v>Не заполнено поле</v>
      </c>
    </row>
    <row r="98" spans="1:8">
      <c r="A98" s="209" t="s">
        <v>865</v>
      </c>
      <c r="B98" s="327" t="s">
        <v>1083</v>
      </c>
      <c r="C98" s="327"/>
      <c r="D98" s="236" t="str">
        <f>IF($C$3="Базовый",3,IF($C$3="Комфорт",2,IF(OR($C$3="Бизнес",$C$3="Премиум",C$3="Элит"),1,IF(OR($C$3="",$C$3="—"),"—",1))))</f>
        <v>—</v>
      </c>
      <c r="E98" s="243"/>
      <c r="F98" s="320"/>
      <c r="G98" s="231" t="str">
        <f>IFERROR(IF($C$3="Базовый",INDEX(БЛОК2!D175:E178,MATCH(ФОРМА!E98,БЛОК2!E175:E178,0),1),IF(ФОРМА!$C$3="Комфорт",INDEX(БЛОК2!F175:G178,MATCH(ФОРМА!E98,БЛОК2!G175:G178,0),1),IF(ФОРМА!$C$3="Бизнес",INDEX(БЛОК2!H175:I178,MATCH(ФОРМА!E98,БЛОК2!I175:I178,0),1),IF(ФОРМА!$C$3="Премиум",INDEX(БЛОК2!J175:K178,MATCH(ФОРМА!E98,БЛОК2!K175:K178,0),1),IF(ФОРМА!$C$3="Элит",INDEX(БЛОК2!L175:M178,MATCH(ФОРМА!E98,БЛОК2!M175:M178,0),1),"—"))))),0)</f>
        <v>—</v>
      </c>
      <c r="H98" s="230" t="str">
        <f>IF(AND(D98=2,(OR(E98="30% - 70%",E98="—"))),"Требуется компенсация",IF(AND(D98=1,E98="—"),"Не соответствует классу",IF(E98="","Не заполнено поле","")))</f>
        <v>Не заполнено поле</v>
      </c>
    </row>
    <row r="99" spans="1:8">
      <c r="A99" s="209" t="s">
        <v>866</v>
      </c>
      <c r="B99" s="327" t="s">
        <v>65</v>
      </c>
      <c r="C99" s="327"/>
      <c r="D99" s="236" t="str">
        <f>IF($C$3="Базовый",3,IF($C$3="Комфорт",2,IF(OR($C$3="Бизнес",$C$3="Премиум",C$3="Элит"),1,IF(OR($C$3="",$C$3="—"),"—",1))))</f>
        <v>—</v>
      </c>
      <c r="E99" s="240"/>
      <c r="F99" s="320"/>
      <c r="G99" s="231" t="str">
        <f>IFERROR(IF($C$3="Базовый",INDEX(БЛОК2!D182:E184,MATCH(ФОРМА!E99,БЛОК2!E182:E184,0),1),IF(ФОРМА!$C$3="Комфорт",INDEX(БЛОК2!F182:G184,MATCH(ФОРМА!E99,БЛОК2!G182:G184,0),1),IF(ФОРМА!$C$3="Бизнес",INDEX(БЛОК2!H182:I184,MATCH(ФОРМА!E99,БЛОК2!I182:I184,0),1),IF(ФОРМА!$C$3="Премиум",INDEX(БЛОК2!J182:K184,MATCH(ФОРМА!E99,БЛОК2!K182:K184,0),1),IF(ФОРМА!$C$3="Элит",INDEX(БЛОК2!L182:M184,MATCH(ФОРМА!E99,БЛОК2!M182:M184,0),1),"—"))))),0)</f>
        <v>—</v>
      </c>
      <c r="H99" s="230" t="str">
        <f>IF(AND(D99=2,(OR(E99="нет",E99="—"))),"Требуется компенсация",IF(AND(D99=1,E99="—"),"Не соответствует классу",IF(E99="","Не заполнено поле","")))</f>
        <v>Не заполнено поле</v>
      </c>
    </row>
    <row r="100" spans="1:8">
      <c r="A100" s="209" t="s">
        <v>867</v>
      </c>
      <c r="B100" s="332" t="s">
        <v>891</v>
      </c>
      <c r="C100" s="332"/>
      <c r="D100" s="236" t="str">
        <f>IF($C$3&lt;&gt;"—",3,"—")</f>
        <v>—</v>
      </c>
      <c r="E100" s="240"/>
      <c r="F100" s="320"/>
      <c r="G100" s="231" t="str">
        <f>IFERROR(IF($C$3="Базовый",INDEX(БЛОК2!D188:E192,MATCH(ФОРМА!E100,БЛОК2!E188:E192,0),1),IF(ФОРМА!$C$3="Комфорт",INDEX(БЛОК2!F188:G192,MATCH(ФОРМА!E100,БЛОК2!G188:G192,0),1),IF(ФОРМА!$C$3="Бизнес",INDEX(БЛОК2!H188:I192,MATCH(ФОРМА!E100,БЛОК2!I188:I192,0),1),IF(ФОРМА!$C$3="Премиум",INDEX(БЛОК2!J188:K192,MATCH(ФОРМА!E100,БЛОК2!K188:K192,0),1),IF(ФОРМА!$C$3="Элит",INDEX(БЛОК2!L188:M192,MATCH(ФОРМА!E100,БЛОК2!M188:M192,0),1),"—"))))),0)</f>
        <v>—</v>
      </c>
      <c r="H100" s="230" t="str">
        <f t="shared" ref="H100:H102" si="15">IF(E100="","Не заполнено поле","")</f>
        <v>Не заполнено поле</v>
      </c>
    </row>
    <row r="101" spans="1:8">
      <c r="A101" s="209" t="s">
        <v>868</v>
      </c>
      <c r="B101" s="327" t="s">
        <v>1084</v>
      </c>
      <c r="C101" s="327"/>
      <c r="D101" s="236" t="str">
        <f>IF($C$3="Базовый",3,IF(OR($C$3="Комфорт",$C$3="Премиум",$C$3="Бизнес",$C$3="Элит"),1,IF(OR($C$3="",$C$3="—"),"—",1)))</f>
        <v>—</v>
      </c>
      <c r="E101" s="240"/>
      <c r="F101" s="320"/>
      <c r="G101" s="231" t="str">
        <f>IFERROR(IF($C$3="Базовый",INDEX(БЛОК2!D196:E198,MATCH(ФОРМА!E101,БЛОК2!E196:E198,0),1),IF(ФОРМА!$C$3="Комфорт",INDEX(БЛОК2!F196:G198,MATCH(ФОРМА!E101,БЛОК2!G196:G198,0),1),IF(ФОРМА!$C$3="Бизнес",INDEX(БЛОК2!H196:I198,MATCH(ФОРМА!E101,БЛОК2!I196:I198,0),1),IF(ФОРМА!$C$3="Премиум",INDEX(БЛОК2!J196:K198,MATCH(ФОРМА!E101,БЛОК2!K196:K198,0),1),IF(ФОРМА!$C$3="Элит",INDEX(БЛОК2!L196:M198,MATCH(ФОРМА!E101,БЛОК2!M196:M198,0),1),"—"))))),0)</f>
        <v>—</v>
      </c>
      <c r="H101" s="230" t="str">
        <f>IF(AND(D101=1,OR(E101="нет",E101="—")),"Не соответствует классу",IF(E101="","Не заполнено поле",""))</f>
        <v>Не заполнено поле</v>
      </c>
    </row>
    <row r="102" spans="1:8">
      <c r="A102" s="209" t="s">
        <v>869</v>
      </c>
      <c r="B102" s="327" t="s">
        <v>67</v>
      </c>
      <c r="C102" s="327"/>
      <c r="D102" s="236" t="str">
        <f>IF($C$3&lt;&gt;"—",3,"—")</f>
        <v>—</v>
      </c>
      <c r="E102" s="240"/>
      <c r="F102" s="320"/>
      <c r="G102" s="231" t="str">
        <f>IFERROR(IF($C$3="Базовый",INDEX(БЛОК2!D202:E204,MATCH(ФОРМА!E102,БЛОК2!E202:E204,0),1),IF(ФОРМА!$C$3="Комфорт",INDEX(БЛОК2!F202:G204,MATCH(ФОРМА!E102,БЛОК2!G202:G204,0),1),IF(ФОРМА!$C$3="Бизнес",INDEX(БЛОК2!H202:I204,MATCH(ФОРМА!E102,БЛОК2!I202:I204,0),1),IF(ФОРМА!$C$3="Премиум",INDEX(БЛОК2!J202:K204,MATCH(ФОРМА!E102,БЛОК2!K202:K204,0),1),IF(ФОРМА!$C$3="Элит",INDEX(БЛОК2!L202:M204,MATCH(ФОРМА!E102,БЛОК2!M202:M204,0),1),"—"))))),0)</f>
        <v>—</v>
      </c>
      <c r="H102" s="230" t="str">
        <f t="shared" si="15"/>
        <v>Не заполнено поле</v>
      </c>
    </row>
    <row r="103" spans="1:8">
      <c r="A103" s="209" t="s">
        <v>870</v>
      </c>
      <c r="B103" s="332" t="s">
        <v>895</v>
      </c>
      <c r="C103" s="332"/>
      <c r="D103" s="236" t="str">
        <f>IF($C$3="Базовый",3,IF(OR($C$3="Комфорт",$C$3="Бизнес"),2,IF(OR($C$3="Премиум",C$3="Элит"),1,IF(OR($C$3="",$C$3="—"),"—",1))))</f>
        <v>—</v>
      </c>
      <c r="E103" s="240"/>
      <c r="F103" s="320"/>
      <c r="G103" s="231" t="str">
        <f>IFERROR(IF($C$3="Базовый",INDEX(БЛОК2!D208:E212,MATCH(ФОРМА!E103,БЛОК2!E208:E212,0),1),IF(ФОРМА!$C$3="Комфорт",INDEX(БЛОК2!F208:G212,MATCH(ФОРМА!E103,БЛОК2!G208:G212,0),1),IF(ФОРМА!$C$3="Бизнес",INDEX(БЛОК2!H208:I212,MATCH(ФОРМА!E103,БЛОК2!I208:I212,0),1),IF(ФОРМА!$C$3="Премиум",INDEX(БЛОК2!J208:K212,MATCH(ФОРМА!E103,БЛОК2!K208:K212,0),1),IF(ФОРМА!$C$3="Элит",INDEX(БЛОК2!L208:M212,MATCH(ФОРМА!E103,БЛОК2!M208:M212,0),1),"—"))))),0)</f>
        <v>—</v>
      </c>
      <c r="H103" s="230" t="str">
        <f>IF(AND(D103=2,(OR(AND($C$3="Комфорт",E103="не предусмотрено"),AND($C$3="Бизнес",E103="частичная доступность"),AND(E103="—")))),"Требуется компенсация",IF(AND(D103=1,E103="—"),"Не соответствует классу",IF(E103="","Не заполнено поле","")))</f>
        <v>Не заполнено поле</v>
      </c>
    </row>
    <row r="104" spans="1:8">
      <c r="A104" s="209" t="s">
        <v>871</v>
      </c>
      <c r="B104" s="327" t="s">
        <v>68</v>
      </c>
      <c r="C104" s="327"/>
      <c r="D104" s="236" t="str">
        <f>IF(OR($C$3="Базовый",$C$3="Комфорт"),3,IF(OR($C$3="Бизнес",$C$3="Премиум",C$3="Элит"),1,IF(OR($C$3="",$C$3="—"),"—",1)))</f>
        <v>—</v>
      </c>
      <c r="E104" s="240"/>
      <c r="F104" s="320"/>
      <c r="G104" s="231" t="str">
        <f>IFERROR(IF($C$3="Базовый",INDEX(БЛОК2!D216:E218,MATCH(ФОРМА!E104,БЛОК2!E216:E218,0),1),IF(ФОРМА!$C$3="Комфорт",INDEX(БЛОК2!F216:G218,MATCH(ФОРМА!E104,БЛОК2!G216:G218,0),1),IF(ФОРМА!$C$3="Бизнес",INDEX(БЛОК2!H216:I218,MATCH(ФОРМА!E104,БЛОК2!I216:I218,0),1),IF(ФОРМА!$C$3="Премиум",INDEX(БЛОК2!J216:K218,MATCH(ФОРМА!E104,БЛОК2!K216:K218,0),1),IF(ФОРМА!$C$3="Элит",INDEX(БЛОК2!L216:M218,MATCH(ФОРМА!E104,БЛОК2!M216:M218,0),1),"—"))))),0)</f>
        <v>—</v>
      </c>
      <c r="H104" s="230" t="str">
        <f>IF(AND(D104=1,OR(E104="нет",E104="—")),"Не соответствует классу",IF(E104="","Не заполнено поле",""))</f>
        <v>Не заполнено поле</v>
      </c>
    </row>
    <row r="105" spans="1:8">
      <c r="A105" s="209" t="s">
        <v>872</v>
      </c>
      <c r="B105" s="327" t="s">
        <v>89</v>
      </c>
      <c r="C105" s="327"/>
      <c r="D105" s="236" t="str">
        <f>IF(OR($C$3="Базовый",$C$3="Комфорт",$C$3="Бизнес"),3,IF(OR($C$3="Премиум",C$3="Элит"),1,IF(OR($C$3="",$C$3="—"),"—",1)))</f>
        <v>—</v>
      </c>
      <c r="E105" s="240"/>
      <c r="F105" s="320"/>
      <c r="G105" s="231" t="str">
        <f>IFERROR(IF($C$3="Базовый",INDEX(БЛОК2!D222:E224,MATCH(ФОРМА!E105,БЛОК2!E222:E224,0),1),IF(ФОРМА!$C$3="Комфорт",INDEX(БЛОК2!F222:G224,MATCH(ФОРМА!E105,БЛОК2!G222:G224,0),1),IF(ФОРМА!$C$3="Бизнес",INDEX(БЛОК2!H222:I224,MATCH(ФОРМА!E105,БЛОК2!I222:I224,0),1),IF(ФОРМА!$C$3="Премиум",INDEX(БЛОК2!J222:K224,MATCH(ФОРМА!E105,БЛОК2!K222:K224,0),1),IF(ФОРМА!$C$3="Элит",INDEX(БЛОК2!L222:M224,MATCH(ФОРМА!E105,БЛОК2!M222:M224,0),1),"—"))))),0)</f>
        <v>—</v>
      </c>
      <c r="H105" s="230" t="str">
        <f>IF(AND(D105=1,OR(E105="нет",E105="—")),"Не соответствует классу",IF(E105="","Не заполнено поле",""))</f>
        <v>Не заполнено поле</v>
      </c>
    </row>
    <row r="106" spans="1:8">
      <c r="A106" s="209" t="s">
        <v>873</v>
      </c>
      <c r="B106" s="327" t="s">
        <v>1559</v>
      </c>
      <c r="C106" s="327"/>
      <c r="D106" s="236" t="str">
        <f>IF(OR($C$3="Базовый",$C$3="Комфорт"),3,IF(OR($C$3="Бизнес",$C$3="Премиум",$C$3="Элит"),2,IF(OR($C$3="",$C$3="—"),"—",1)))</f>
        <v>—</v>
      </c>
      <c r="E106" s="240"/>
      <c r="F106" s="320"/>
      <c r="G106" s="231" t="str">
        <f>IFERROR(IF($C$3="Базовый",INDEX(БЛОК2!D228:E232,MATCH(ФОРМА!E106,БЛОК2!E228:E232,0),1),IF(ФОРМА!$C$3="Комфорт",INDEX(БЛОК2!F228:G232,MATCH(ФОРМА!E106,БЛОК2!G228:G232,0),1),IF(ФОРМА!$C$3="Бизнес",INDEX(БЛОК2!H228:I232,MATCH(ФОРМА!E106,БЛОК2!I228:I232,0),1),IF(ФОРМА!$C$3="Премиум",INDEX(БЛОК2!J228:K232,MATCH(ФОРМА!E106,БЛОК2!K228:K232,0),1),IF(ФОРМА!$C$3="Элит",INDEX(БЛОК2!L228:M232,MATCH(ФОРМА!E106,БЛОК2!M228:M232,0),1),"—"))))),0)</f>
        <v>—</v>
      </c>
      <c r="H106" s="316" t="str">
        <f>IF(AND(D106=2,OR(AND($C$3="Бизнес",E106="в части входных групп"),AND(OR($C$3="Премиум",$C$3="Элит"),E106="в каждой входной группе"),E106="—")),"Требуется компенсация",IF(E106="","Не заполнено поле",""))</f>
        <v>Не заполнено поле</v>
      </c>
    </row>
    <row r="107" spans="1:8">
      <c r="A107" s="209" t="s">
        <v>874</v>
      </c>
      <c r="B107" s="327" t="s">
        <v>91</v>
      </c>
      <c r="C107" s="327"/>
      <c r="D107" s="236" t="str">
        <f>IF(OR($C$3="Базовый",$C$3="Комфорт"),3,IF(OR($C$3="Бизнес",$C$3="Премиум",$C$3="Элит"),2,IF(OR($C$3="",$C$3="—"),"—",1)))</f>
        <v>—</v>
      </c>
      <c r="E107" s="240"/>
      <c r="F107" s="320"/>
      <c r="G107" s="231" t="str">
        <f>IFERROR(IF($C$3="Базовый",INDEX(БЛОК2!D236:E239,MATCH(ФОРМА!E107,БЛОК2!E236:E239,0),1),IF(ФОРМА!$C$3="Комфорт",INDEX(БЛОК2!F236:G239,MATCH(ФОРМА!E107,БЛОК2!G236:G239,0),1),IF(ФОРМА!$C$3="Бизнес",INDEX(БЛОК2!H236:I239,MATCH(ФОРМА!E107,БЛОК2!I236:I239,0),1),IF(ФОРМА!$C$3="Премиум",INDEX(БЛОК2!J236:K239,MATCH(ФОРМА!E107,БЛОК2!K236:K239,0),1),IF(ФОРМА!$C$3="Элит",INDEX(БЛОК2!L236:M239,MATCH(ФОРМА!E107,БЛОК2!M236:M239,0),1),"—"))))),0)</f>
        <v>—</v>
      </c>
      <c r="H107" s="230" t="str">
        <f>IF(AND(D107=2,OR(E107="предусмотрено в части секций",E107="—")),"Требуется компенсация",IF(E107="","Не заполнено поле",""))</f>
        <v>Не заполнено поле</v>
      </c>
    </row>
    <row r="108" spans="1:8">
      <c r="A108" s="209" t="s">
        <v>875</v>
      </c>
      <c r="B108" s="327" t="s">
        <v>1085</v>
      </c>
      <c r="C108" s="327"/>
      <c r="D108" s="236" t="str">
        <f>IF(OR($C$3="Базовый",$C$3="Комфорт"),3,IF(OR($C$3="Бизнес",$C$3="Премиум",$C$3="Элит"),2,IF(OR($C$3="",$C$3="—"),"—",1)))</f>
        <v>—</v>
      </c>
      <c r="E108" s="240"/>
      <c r="F108" s="320"/>
      <c r="G108" s="231" t="str">
        <f>IFERROR(IF($C$3="Базовый",INDEX(БЛОК2!D243:E247,MATCH(ФОРМА!E108,БЛОК2!E243:E247,0),1),IF(ФОРМА!$C$3="Комфорт",INDEX(БЛОК2!F243:G247,MATCH(ФОРМА!E108,БЛОК2!G243:G247,0),1),IF(ФОРМА!$C$3="Бизнес",INDEX(БЛОК2!H243:I247,MATCH(ФОРМА!E108,БЛОК2!I243:I247,0),1),IF(ФОРМА!$C$3="Премиум",INDEX(БЛОК2!J243:K247,MATCH(ФОРМА!E108,БЛОК2!K243:K247,0),1),IF(ФОРМА!$C$3="Элит",INDEX(БЛОК2!L243:M247,MATCH(ФОРМА!E108,БЛОК2!M243:M247,0),1),"—"))))),0)</f>
        <v>—</v>
      </c>
      <c r="H108" s="230" t="str">
        <f>IF(AND(D108=2,OR(E108="&lt; 0,05",E108="—")),"Требуется компенсация",IF(E108="","Не заполнено поле",""))</f>
        <v>Не заполнено поле</v>
      </c>
    </row>
    <row r="109" spans="1:8">
      <c r="A109" s="209" t="s">
        <v>876</v>
      </c>
      <c r="B109" s="327" t="s">
        <v>97</v>
      </c>
      <c r="C109" s="327"/>
      <c r="D109" s="236" t="str">
        <f>IF($C$3&lt;&gt;"—",3,"—")</f>
        <v>—</v>
      </c>
      <c r="E109" s="240"/>
      <c r="F109" s="320"/>
      <c r="G109" s="231" t="str">
        <f>IFERROR(IF($C$3="Базовый",INDEX(БЛОК2!D251:E255,MATCH(ФОРМА!E109,БЛОК2!E251:E255,0),1),IF(ФОРМА!$C$3="Комфорт",INDEX(БЛОК2!F251:G255,MATCH(ФОРМА!E109,БЛОК2!G251:G255,0),1),IF(ФОРМА!$C$3="Бизнес",INDEX(БЛОК2!H251:I255,MATCH(ФОРМА!E109,БЛОК2!I251:I255,0),1),IF(ФОРМА!$C$3="Премиум",INDEX(БЛОК2!J251:K255,MATCH(ФОРМА!E109,БЛОК2!K251:K255,0),1),IF(ФОРМА!$C$3="Элит",INDEX(БЛОК2!L251:M255,MATCH(ФОРМА!E109,БЛОК2!M251:M255,0),1),"—"))))),0)</f>
        <v>—</v>
      </c>
      <c r="H109" s="230" t="str">
        <f t="shared" ref="H109" si="16">IF(E109="","Не заполнено поле","")</f>
        <v>Не заполнено поле</v>
      </c>
    </row>
    <row r="110" spans="1:8">
      <c r="A110" s="209" t="s">
        <v>877</v>
      </c>
      <c r="B110" s="327" t="s">
        <v>904</v>
      </c>
      <c r="C110" s="327"/>
      <c r="D110" s="236" t="str">
        <f>IF(OR($C$3="Базовый",$C$3="Комфорт",$C$3="Бизнес"),3,IF(OR($C$3="Премиум",$C$3="Элит"),1,IF(OR($C$3="",$C$3="—"),"—",1)))</f>
        <v>—</v>
      </c>
      <c r="E110" s="240"/>
      <c r="F110" s="320"/>
      <c r="G110" s="231" t="str">
        <f>IFERROR(IF($C$3="Базовый",INDEX(БЛОК2!D259:E261,MATCH(ФОРМА!E110,БЛОК2!E259:E261,0),1),IF(ФОРМА!$C$3="Комфорт",INDEX(БЛОК2!F259:G261,MATCH(ФОРМА!E110,БЛОК2!G259:G261,0),1),IF(ФОРМА!$C$3="Бизнес",INDEX(БЛОК2!H259:I261,MATCH(ФОРМА!E110,БЛОК2!I259:I261,0),1),IF(ФОРМА!$C$3="Премиум",INDEX(БЛОК2!J259:K261,MATCH(ФОРМА!E110,БЛОК2!K259:K261,0),1),IF(ФОРМА!$C$3="Элит",INDEX(БЛОК2!L259:M261,MATCH(ФОРМА!E110,БЛОК2!M259:M261,0),1),"—"))))),0)</f>
        <v>—</v>
      </c>
      <c r="H110" s="230" t="str">
        <f>IF(AND(D110=1,OR(E110="нет",E110="—")),"Не соответствует классу",IF(E110="","Не заполнено поле",""))</f>
        <v>Не заполнено поле</v>
      </c>
    </row>
    <row r="111" spans="1:8">
      <c r="A111" s="209" t="s">
        <v>878</v>
      </c>
      <c r="B111" s="327" t="s">
        <v>905</v>
      </c>
      <c r="C111" s="327"/>
      <c r="D111" s="236" t="str">
        <f>IF($C$3="Базовый",3,IF(OR($C$3="Комфорт",$C$3="Бизнес",$C$3="Премиум"),2,IF(C$3="Элит",1,IF(OR($C$3="",$C$3="—"),"—",1))))</f>
        <v>—</v>
      </c>
      <c r="E111" s="240"/>
      <c r="F111" s="320"/>
      <c r="G111" s="231" t="str">
        <f>IFERROR(IF($C$3="Базовый",INDEX(БЛОК2!D265:E269,MATCH(ФОРМА!E111,БЛОК2!E265:E269,0),1),IF(ФОРМА!$C$3="Комфорт",INDEX(БЛОК2!F265:G269,MATCH(ФОРМА!E111,БЛОК2!G265:G269,0),1),IF(ФОРМА!$C$3="Бизнес",INDEX(БЛОК2!H265:I269,MATCH(ФОРМА!E111,БЛОК2!I265:I269,0),1),IF(ФОРМА!$C$3="Премиум",INDEX(БЛОК2!J265:K269,MATCH(ФОРМА!E111,БЛОК2!K265:K269,0),1),IF(ФОРМА!$C$3="Элит",INDEX(БЛОК2!L265:M269,MATCH(ФОРМА!E111,БЛОК2!M265:M269,0),1),"—"))))),0)</f>
        <v>—</v>
      </c>
      <c r="H111" s="230" t="str">
        <f>IF(AND(D111=2,(OR(E111="0% - 25%",E111="25% - 50%",AND($C$3="Премиум",E111="50% - 80%"),E111="—"))),"Требуется компенсация",IF(AND(D111=1,E111="—"),"Не соответствует классу",IF(E111="","Не заполнено поле","")))</f>
        <v>Не заполнено поле</v>
      </c>
    </row>
    <row r="112" spans="1:8">
      <c r="A112" s="209" t="s">
        <v>879</v>
      </c>
      <c r="B112" s="327" t="s">
        <v>678</v>
      </c>
      <c r="C112" s="327"/>
      <c r="D112" s="236" t="str">
        <f>IF($C$3&lt;&gt;"—",3,"—")</f>
        <v>—</v>
      </c>
      <c r="E112" s="240"/>
      <c r="F112" s="320"/>
      <c r="G112" s="231" t="str">
        <f>IFERROR(IF($C$3="Базовый",INDEX(БЛОК2!D273:E277,MATCH(ФОРМА!E112,БЛОК2!E273:E277,0),1),IF(ФОРМА!$C$3="Комфорт",INDEX(БЛОК2!F273:G277,MATCH(ФОРМА!E112,БЛОК2!G273:G277,0),1),IF(ФОРМА!$C$3="Бизнес",INDEX(БЛОК2!H273:I277,MATCH(ФОРМА!E112,БЛОК2!I273:I277,0),1),IF(ФОРМА!$C$3="Премиум",INDEX(БЛОК2!J273:K277,MATCH(ФОРМА!E112,БЛОК2!K273:K277,0),1),IF(ФОРМА!$C$3="Элит",INDEX(БЛОК2!L273:M277,MATCH(ФОРМА!E112,БЛОК2!M273:M277,0),1),"—"))))),0)</f>
        <v>—</v>
      </c>
      <c r="H112" s="230" t="str">
        <f t="shared" ref="H112" si="17">IF(E112="","Не заполнено поле","")</f>
        <v>Не заполнено поле</v>
      </c>
    </row>
    <row r="113" spans="1:8">
      <c r="A113" s="317" t="s">
        <v>880</v>
      </c>
      <c r="B113" s="327" t="s">
        <v>191</v>
      </c>
      <c r="C113" s="327"/>
      <c r="D113" s="236" t="str">
        <f>IF(OR($C$3="Базовый",$C$3="Комфорт",$C$3="Бизнес"),3,IF(OR($C$3="Премиум",$C$3="Элит"),2,IF(OR($C$3="",$C$3="—"),"—",1)))</f>
        <v>—</v>
      </c>
      <c r="E113" s="240"/>
      <c r="F113" s="320"/>
      <c r="G113" s="231" t="str">
        <f>IFERROR(IF($C$3="Базовый",INDEX(БЛОК2!D281:E284,MATCH(ФОРМА!E113,БЛОК2!E281:E284,0),1),IF(ФОРМА!$C$3="Комфорт",INDEX(БЛОК2!F281:G284,MATCH(ФОРМА!E113,БЛОК2!G281:G284,0),1),IF(ФОРМА!$C$3="Бизнес",INDEX(БЛОК2!H281:I284,MATCH(ФОРМА!E113,БЛОК2!I281:I284,0),1),IF(ФОРМА!$C$3="Премиум",INDEX(БЛОК2!J281:K284,MATCH(ФОРМА!E113,БЛОК2!K281:K284,0),1),IF(ФОРМА!$C$3="Элит",INDEX(БЛОК2!L281:M284,MATCH(ФОРМА!E113,БЛОК2!M281:M284,0),1),"—"))))),0)</f>
        <v>—</v>
      </c>
      <c r="H113" s="230" t="str">
        <f>IF(AND(D113=2,OR(AND($C$3="Премиум",E113="32 дБ - 38 дБ"),AND($C$3="Элит",E113="35 дБ - 38 дБ"),E113="—")),"Требуется компенсация",IF(E113="","Не заполнено поле",""))</f>
        <v>Не заполнено поле</v>
      </c>
    </row>
    <row r="114" spans="1:8">
      <c r="A114" s="209" t="s">
        <v>881</v>
      </c>
      <c r="B114" s="327" t="s">
        <v>64</v>
      </c>
      <c r="C114" s="327"/>
      <c r="D114" s="236" t="str">
        <f>IF(OR($C$3="Базовый",$C$3="Комфорт"),3,IF(OR($C$3="Бизнес",$C$3="Премиум",$C$3="Элит"),2,IF(OR($C$3="",$C$3="—"),"—",1)))</f>
        <v>—</v>
      </c>
      <c r="E114" s="240"/>
      <c r="F114" s="320"/>
      <c r="G114" s="231" t="str">
        <f>IFERROR(IF($C$3="Базовый",INDEX(БЛОК2!D288:E291,MATCH(ФОРМА!E114,БЛОК2!E288:E291,0),1),IF(ФОРМА!$C$3="Комфорт",INDEX(БЛОК2!F288:G291,MATCH(ФОРМА!E114,БЛОК2!G288:G291,0),1),IF(ФОРМА!$C$3="Бизнес",INDEX(БЛОК2!H288:I291,MATCH(ФОРМА!E114,БЛОК2!I288:I291,0),1),IF(ФОРМА!$C$3="Премиум",INDEX(БЛОК2!J288:K291,MATCH(ФОРМА!E114,БЛОК2!K288:K291,0),1),IF(ФОРМА!$C$3="Элит",INDEX(БЛОК2!L288:M291,MATCH(ФОРМА!E114,БЛОК2!M288:M291,0),1),"—"))))),0)</f>
        <v>—</v>
      </c>
      <c r="H114" s="230" t="str">
        <f>IF(AND(D114=2,OR(AND($C$3="Бизнес",E114="1 500 - 1 600"),AND($C$3="Премиум",E114="1 600 - 1 700"),AND($C$3="Элит",E114="1 700 - 1 800"),E114="—")),"Требуется компенсация",IF(E114="","Не заполнено поле",""))</f>
        <v>Не заполнено поле</v>
      </c>
    </row>
    <row r="115" spans="1:8">
      <c r="A115" s="209" t="s">
        <v>882</v>
      </c>
      <c r="B115" s="327" t="s">
        <v>1508</v>
      </c>
      <c r="C115" s="327"/>
      <c r="D115" s="236" t="str">
        <f>IF(OR($C$3="Базовый",$C$3="Комфорт"),3,IF(OR(,$C$3="Бизнес",$C$3="Премиум"),2,IF(C$3="Элит",1,IF(OR($C$3="",$C$3="—"),"—",1))))</f>
        <v>—</v>
      </c>
      <c r="E115" s="240"/>
      <c r="F115" s="320"/>
      <c r="G115" s="231" t="str">
        <f>IFERROR(IF($C$3="Базовый",INDEX(БЛОК2!D295:E299,MATCH(ФОРМА!E115,БЛОК2!E295:E299,0),1),IF(ФОРМА!$C$3="Комфорт",INDEX(БЛОК2!F295:G299,MATCH(ФОРМА!E115,БЛОК2!G295:G299,0),1),IF(ФОРМА!$C$3="Бизнес",INDEX(БЛОК2!H295:I299,MATCH(ФОРМА!E115,БЛОК2!I295:I299,0),1),IF(ФОРМА!$C$3="Премиум",INDEX(БЛОК2!J295:K299,MATCH(ФОРМА!E115,БЛОК2!K295:K299,0),1),IF(ФОРМА!$C$3="Элит",INDEX(БЛОК2!L295:M299,MATCH(ФОРМА!E115,БЛОК2!M295:M299,0),1),"—"))))),0)</f>
        <v>—</v>
      </c>
      <c r="H115" s="230" t="str">
        <f>IF(AND(D115=2,(OR(E115="9 - 12 квартир",E115="—"))),"Требуется компенсация",IF(AND(D115=1,E115="—"),"Не соответствует классу",IF(E115="","Не заполнено поле","")))</f>
        <v>Не заполнено поле</v>
      </c>
    </row>
    <row r="116" spans="1:8">
      <c r="A116" s="209" t="s">
        <v>883</v>
      </c>
      <c r="B116" s="327" t="s">
        <v>1566</v>
      </c>
      <c r="C116" s="327"/>
      <c r="D116" s="236" t="str">
        <f>IF(OR($C$3="Базовый",$C$3="Комфорт",$C$3="Бизнес"),3,IF($C$3="Премиум",2,IF(C$3="Элит",1,IF(OR($C$3="",$C$3="—"),"—",1))))</f>
        <v>—</v>
      </c>
      <c r="E116" s="240"/>
      <c r="F116" s="320"/>
      <c r="G116" s="231" t="str">
        <f>IFERROR(IF($C$3="Базовый",INDEX(БЛОК2!$D$303:$E$307,MATCH(ФОРМА!$E$116,БЛОК2!$E$303:$E$307,0),1),IF(ФОРМА!$C$3="Комфорт",INDEX(БЛОК2!$F$303:$G$307,MATCH(ФОРМА!$E$116,БЛОК2!$G$303:$G$307,0),1),IF(ФОРМА!$C$3="Бизнес",INDEX(БЛОК2!$H$303:$I$307,MATCH(ФОРМА!$E$116,БЛОК2!$I$303:$I$307,0),1),IF(ФОРМА!$C$3="Премиум",INDEX(БЛОК2!$J$303:$K$307,MATCH(ФОРМА!$E$116,БЛОК2!$K$303:$K$307,0),1),IF(ФОРМА!$C$3="Элит",INDEX(БЛОК2!$L$303:$M$307,MATCH(ФОРМА!$E$116,БЛОК2!$M$303:$M$307,0),1),"—"))))),0)</f>
        <v>—</v>
      </c>
      <c r="H116" s="230" t="str">
        <f>IF(AND(D116=2,OR(E116="только на первом / цокольном / подвальном этаже",E116="—")),"Требуется компенсация",IF(AND(D116=1,E116="—"),"Не соответствует классу",IF(E116="","Не заполнено поле","")))</f>
        <v>Не заполнено поле</v>
      </c>
    </row>
    <row r="117" spans="1:8">
      <c r="A117" s="317" t="s">
        <v>884</v>
      </c>
      <c r="B117" s="327" t="s">
        <v>1565</v>
      </c>
      <c r="C117" s="327"/>
      <c r="D117" s="236" t="str">
        <f>IF(OR($C$3="Базовый",$C$3="Комфорт"),3,IF(OR(,$C$3="Бизнес",$C$3="Премиум"),2,IF(C$3="Элит",1,IF(OR($C$3="",$C$3="—"),"—",1))))</f>
        <v>—</v>
      </c>
      <c r="E117" s="240"/>
      <c r="F117" s="320"/>
      <c r="G117" s="231" t="str">
        <f>IFERROR(IF($C$3="Базовый",INDEX(БЛОК2!$D$303:$E$307,MATCH(ФОРМА!$E$117,БЛОК2!$E$303:$E$307,0),1),IF(ФОРМА!$C$3="Комфорт",INDEX(БЛОК2!$F$303:$G$307,MATCH(ФОРМА!$E$117,БЛОК2!$G$303:$G$307,0),1),IF(ФОРМА!$C$3="Бизнес",INDEX(БЛОК2!$H$303:$I$307,MATCH(ФОРМА!$E$117,БЛОК2!$I$303:$I$307,0),1),IF(ФОРМА!$C$3="Премиум",INDEX(БЛОК2!$J$303:$K$307,MATCH(ФОРМА!$E$117,БЛОК2!$K$303:$K$307,0),1),IF(ФОРМА!$C$3="Элит",INDEX(БЛОК2!$L$303:$M$307,MATCH(ФОРМА!$E$117,БЛОК2!$M$303:$M$307,0),1),"—"))))),0)</f>
        <v>—</v>
      </c>
      <c r="H117" s="230" t="str">
        <f>IF(AND(D117=2,AND(OR($C$3="Бизнес",$C$3="Премиум"),OR(E117="только на первом / цокольном / подвальном этаже",E117="—"))),"Требуется компенсация",IF(AND(D117=1,E117="—"),"Не соответствует классу",IF(E117="","Не заполнено поле","")))</f>
        <v>Не заполнено поле</v>
      </c>
    </row>
    <row r="118" spans="1:8">
      <c r="A118" s="317" t="s">
        <v>885</v>
      </c>
      <c r="B118" s="327" t="s">
        <v>70</v>
      </c>
      <c r="C118" s="327"/>
      <c r="D118" s="236" t="str">
        <f>IF(OR($C$3="Базовый",$C$3="Комфорт",$C$3="Бизнес"),3,IF(OR($C$3="Премиум",$C$3="Элит"),2,IF(OR($C$3="",$C$3="—"),"—",1)))</f>
        <v>—</v>
      </c>
      <c r="E118" s="240"/>
      <c r="F118" s="320"/>
      <c r="G118" s="231" t="str">
        <f>IFERROR(IF($C$3="Базовый",INDEX(БЛОК2!D319:E322,MATCH(ФОРМА!E118,БЛОК2!E319:E322,0),1),IF(ФОРМА!$C$3="Комфорт",INDEX(БЛОК2!F319:G322,MATCH(ФОРМА!E118,БЛОК2!G319:G3000,0),1),IF(ФОРМА!$C$3="Бизнес",INDEX(БЛОК2!H319:I322,MATCH(ФОРМА!E118,БЛОК2!I319:I322,0),1),IF(ФОРМА!$C$3="Премиум",INDEX(БЛОК2!J319:K322,MATCH(ФОРМА!E118,БЛОК2!K319:K322,0),1),IF(ФОРМА!$C$3="Элит",INDEX(БЛОК2!L319:M322,MATCH(ФОРМА!E118,БЛОК2!M319:M322,0),1),"—"))))),0)</f>
        <v>—</v>
      </c>
      <c r="H118" s="230" t="str">
        <f>IF(AND(D118=2,OR(E118="распределение вдоль всего коридора",E118="—")),"Требуется компенсация",IF(E118="","Не заполнено поле",""))</f>
        <v>Не заполнено поле</v>
      </c>
    </row>
    <row r="119" spans="1:8">
      <c r="A119" s="317" t="s">
        <v>1569</v>
      </c>
      <c r="B119" s="332" t="s">
        <v>87</v>
      </c>
      <c r="C119" s="332"/>
      <c r="D119" s="236" t="str">
        <f>IF($C$3="Базовый",3,IF(OR($C$3="Комфорт",$C$3="Бизнес"),2,IF(OR($C$3="Премиум",C$3="Элит"),1,IF(OR($C$3="",$C$3="—"),"—",1))))</f>
        <v>—</v>
      </c>
      <c r="E119" s="240"/>
      <c r="F119" s="320"/>
      <c r="G119" s="231" t="str">
        <f>IFERROR(IF($C$3="Базовый",INDEX(БЛОК2!D326:E330,MATCH(ФОРМА!E119,БЛОК2!E326:E330,0),1),IF(ФОРМА!$C$3="Комфорт",INDEX(БЛОК2!F326:G330,MATCH(ФОРМА!E119,БЛОК2!G326:G330,0),1),IF(ФОРМА!$C$3="Бизнес",INDEX(БЛОК2!H326:I330,MATCH(ФОРМА!E119,БЛОК2!I326:I330,0),1),IF(ФОРМА!$C$3="Премиум",INDEX(БЛОК2!J326:K330,MATCH(ФОРМА!E119,БЛОК2!K326:K330,0),1),IF(ФОРМА!$C$3="Элит",INDEX(БЛОК2!L326:M330,MATCH(ФОРМА!E119,БЛОК2!M326:M330,0),1),"—"))))),0)</f>
        <v>—</v>
      </c>
      <c r="H119" s="230" t="str">
        <f>IF(AND(D119=2,OR(AND($C$3="Комфорт",E119="отсутствует"),AND($C$3="Бизнес",E119="минимальная изоляция"),E119="—")),"Требуется компенсация",IF(AND(D119=1,E119="—"),"Не соответствует классу",IF(E119="","Не заполнено поле","")))</f>
        <v>Не заполнено поле</v>
      </c>
    </row>
    <row r="120" spans="1:8">
      <c r="A120" s="336" t="s">
        <v>932</v>
      </c>
      <c r="B120" s="334"/>
      <c r="C120" s="329"/>
      <c r="D120" s="233"/>
      <c r="E120" s="242"/>
      <c r="F120" s="323"/>
      <c r="G120" s="232">
        <f>SUM(G121:G129)</f>
        <v>0</v>
      </c>
      <c r="H120" s="233"/>
    </row>
    <row r="121" spans="1:8">
      <c r="A121" s="209" t="s">
        <v>933</v>
      </c>
      <c r="B121" s="327" t="s">
        <v>1570</v>
      </c>
      <c r="C121" s="327"/>
      <c r="D121" s="236" t="str">
        <f>IF($C$3="Базовый",3,IF(OR($C$3="Комфорт",$C$3="Бизнес",$C$3="Премиум"),2,IF(C$3="Элит",1,IF(OR($C$3="",$C$3="—"),"—",1))))</f>
        <v>—</v>
      </c>
      <c r="E121" s="240"/>
      <c r="F121" s="320"/>
      <c r="G121" s="231" t="str">
        <f>IFERROR(IF($C$3="Базовый",INDEX(БЛОК2!D335:E338,MATCH(ФОРМА!E121,БЛОК2!E335:E338,0),1),IF(ФОРМА!$C$3="Комфорт",INDEX(БЛОК2!F335:G338,MATCH(ФОРМА!E121,БЛОК2!G335:G338,0),1),IF(ФОРМА!$C$3="Бизнес",INDEX(БЛОК2!H335:I338,MATCH(ФОРМА!E121,БЛОК2!I335:I338,0),1),IF(ФОРМА!$C$3="Премиум",INDEX(БЛОК2!J335:K338,MATCH(ФОРМА!E121,БЛОК2!K335:K338,0),1),IF(ФОРМА!$C$3="Элит",INDEX(БЛОК2!L335:M338,MATCH(ФОРМА!E121,БЛОК2!M335:M338,0),1),"—"))))),0)</f>
        <v>—</v>
      </c>
      <c r="H121" s="230" t="str">
        <f>IF(AND(D121=2,OR(AND($C$3="Комфорт",E121="&lt; 2 500"),AND($C$3="Бизнес",E121="&lt; 2 800"),AND($C$3="Премиум",E121="&lt; 3 000"),E121="—")),"Требуется компенсация",IF(AND(D121=1,E121="—"),"Не соответствует классу",IF(E121="","Не заполнено поле","")))</f>
        <v>Не заполнено поле</v>
      </c>
    </row>
    <row r="122" spans="1:8">
      <c r="A122" s="209" t="s">
        <v>948</v>
      </c>
      <c r="B122" s="327" t="s">
        <v>1571</v>
      </c>
      <c r="C122" s="327"/>
      <c r="D122" s="236" t="str">
        <f>IF($C$3="Базовый",3,IF(OR($C$3="Комфорт",$C$3="Бизнес",$C$3="Премиум",$C$3="Элит"),2,IF(OR($C$3="",$C$3="—"),"—",1)))</f>
        <v>—</v>
      </c>
      <c r="E122" s="240"/>
      <c r="F122" s="320"/>
      <c r="G122" s="231" t="str">
        <f>IFERROR(IF($C$3="Базовый",INDEX(БЛОК2!D342:E345,MATCH(ФОРМА!E122,БЛОК2!E342:E345,0),1),IF(ФОРМА!$C$3="Комфорт",INDEX(БЛОК2!F342:G345,MATCH(ФОРМА!E122,БЛОК2!G342:G345,0),1),IF(ФОРМА!$C$3="Бизнес",INDEX(БЛОК2!H342:I345,MATCH(ФОРМА!E122,БЛОК2!I342:I345,0),1),IF(ФОРМА!$C$3="Премиум",INDEX(БЛОК2!J342:K345,MATCH(ФОРМА!E122,БЛОК2!K342:K345,0),1),IF(ФОРМА!$C$3="Элит",INDEX(БЛОК2!L342:M345,MATCH(ФОРМА!E122,БЛОК2!M342:M345,0),1),"—"))))),0)</f>
        <v>—</v>
      </c>
      <c r="H122" s="230" t="str">
        <f>IF(AND(D122=2,OR(AND($C$3="Комфорт",E122="900 - 1 000"),AND($C$3="Бизнес",E122="1 000 - 1 100"),AND($C$3="Премиум",E122="1 100 - 1 200"),AND($C$3="Элит",E122="1 100 - 1 200"),E122="—")),"Требуется компенсация",IF(E122="","Не заполнено поле",""))</f>
        <v>Не заполнено поле</v>
      </c>
    </row>
    <row r="123" spans="1:8">
      <c r="A123" s="317" t="s">
        <v>957</v>
      </c>
      <c r="B123" s="327" t="s">
        <v>1572</v>
      </c>
      <c r="C123" s="327"/>
      <c r="D123" s="236" t="str">
        <f>IF($C$3="Базовый",3,IF(OR($C$3="Комфорт",$C$3="Бизнес",$C$3="Премиум",$C$3="Элит"),2,IF(OR($C$3="",$C$3="—"),"—",1)))</f>
        <v>—</v>
      </c>
      <c r="E123" s="240"/>
      <c r="F123" s="320"/>
      <c r="G123" s="231" t="str">
        <f>IFERROR(IF($C$3="Базовый",INDEX(БЛОК2!D349:E352,MATCH(ФОРМА!E123,БЛОК2!E349:E352,0),1),IF(ФОРМА!$C$3="Комфорт",INDEX(БЛОК2!F349:G352,MATCH(ФОРМА!E123,БЛОК2!G349:G352,0),1),IF(ФОРМА!$C$3="Бизнес",INDEX(БЛОК2!H349:I352,MATCH(ФОРМА!E123,БЛОК2!I349:I352,0),1),IF(ФОРМА!$C$3="Премиум",INDEX(БЛОК2!J349:K352,MATCH(ФОРМА!E123,БЛОК2!K349:K352,0),1),IF(ФОРМА!$C$3="Элит",INDEX(БЛОК2!L349:M352,MATCH(ФОРМА!E123,БЛОК2!M349:M352,0),1),"—"))))),0)</f>
        <v>—</v>
      </c>
      <c r="H123" s="230" t="str">
        <f>IF(AND(D123=2,OR(AND($C$3="Комфорт",E123="9,0 - 11,0"),AND($C$3="Бизнес",E123="10,0 - 12,0"),AND($C$3="Премиум",E123="12,0 - 14,0"),AND($C$3="Элит",E123="13,0 - 15,0"),E123="—")),"Требуется компенсация",IF(E123="","Не заполнено поле",""))</f>
        <v>Не заполнено поле</v>
      </c>
    </row>
    <row r="124" spans="1:8">
      <c r="A124" s="317" t="s">
        <v>973</v>
      </c>
      <c r="B124" s="327" t="s">
        <v>1573</v>
      </c>
      <c r="C124" s="327"/>
      <c r="D124" s="236" t="str">
        <f>IF($C$3="Базовый",3,IF(OR($C$3="Комфорт",$C$3="Бизнес",$C$3="Премиум",$C$3="Элит"),2,IF(OR($C$3="",$C$3="—"),"—",1)))</f>
        <v>—</v>
      </c>
      <c r="E124" s="240"/>
      <c r="F124" s="320"/>
      <c r="G124" s="231" t="str">
        <f>IFERROR(IF($C$3="Базовый",INDEX(БЛОК2!D356:E359,MATCH(ФОРМА!E124,БЛОК2!E356:E359,0),1),IF(ФОРМА!$C$3="Комфорт",INDEX(БЛОК2!F356:G359,MATCH(ФОРМА!E124,БЛОК2!G356:G359,0),1),IF(ФОРМА!$C$3="Бизнес",INDEX(БЛОК2!H356:I359,MATCH(ФОРМА!E124,БЛОК2!I356:I359,0),1),IF(ФОРМА!$C$3="Премиум",INDEX(БЛОК2!J356:K359,MATCH(ФОРМА!E124,БЛОК2!K356:K359,0),1),IF(ФОРМА!$C$3="Элит",INDEX(БЛОК2!L356:M359,MATCH(ФОРМА!E124,БЛОК2!M356:M359,0),1),"—"))))),0)</f>
        <v>—</v>
      </c>
      <c r="H124" s="230" t="str">
        <f>IF(AND(D124=2,OR(AND($C$3="Комфорт",E124="15,0 - 16,0"),AND($C$3="Бизнес",E124="16,0 - 18,0"),AND($C$3="Премиум",E124="17,0 - 19,0"),AND($C$3="Элит",E124="18,0 - 20,0"),E124="—")),"Требуется компенсация",IF(E124="","Не заполнено поле",""))</f>
        <v>Не заполнено поле</v>
      </c>
    </row>
    <row r="125" spans="1:8">
      <c r="A125" s="209" t="s">
        <v>993</v>
      </c>
      <c r="B125" s="327" t="s">
        <v>1574</v>
      </c>
      <c r="C125" s="327"/>
      <c r="D125" s="236" t="str">
        <f>IF($C$3="Базовый",3,IF(OR($C$3="Комфорт",$C$3="Бизнес",$C$3="Премиум",$C$3="Элит"),2,IF(OR($C$3="",$C$3="—"),"—",1)))</f>
        <v>—</v>
      </c>
      <c r="E125" s="240"/>
      <c r="F125" s="320"/>
      <c r="G125" s="231" t="str">
        <f>IFERROR(IF($C$3="Базовый",INDEX(БЛОК2!D363:E366,MATCH(ФОРМА!E125,БЛОК2!E363:E366,0),1),IF(ФОРМА!$C$3="Комфорт",INDEX(БЛОК2!F363:G366,MATCH(ФОРМА!E125,БЛОК2!G363:G366,0),1),IF(ФОРМА!$C$3="Бизнес",INDEX(БЛОК2!H363:I366,MATCH(ФОРМА!E125,БЛОК2!I363:I366,0),1),IF(ФОРМА!$C$3="Премиум",INDEX(БЛОК2!J363:K366,MATCH(ФОРМА!E125,БЛОК2!K363:K366,0),1),IF(ФОРМА!$C$3="Элит",INDEX(БЛОК2!L363:M366,MATCH(ФОРМА!E125,БЛОК2!M363:M366,0),1),"—"))))),0)</f>
        <v>—</v>
      </c>
      <c r="H125" s="230" t="str">
        <f>IF(AND(D125=2,OR(AND($C$3="Комфорт",E125="9,0 - 11,0"),AND($C$3="Бизнес",E125="10,0 - 12,0"),AND($C$3="Премиум",E125="11,0 - 13,0"),AND($C$3="Элит",E125="12,0 - 14,0"),E125="—")),"Требуется компенсация",IF(E125="","Не заполнено поле",""))</f>
        <v>Не заполнено поле</v>
      </c>
    </row>
    <row r="126" spans="1:8">
      <c r="A126" s="209" t="s">
        <v>1002</v>
      </c>
      <c r="B126" s="332" t="s">
        <v>197</v>
      </c>
      <c r="C126" s="332"/>
      <c r="D126" s="236" t="str">
        <f>IF(OR($C$3="Базовый",$C$3="Комфорт"),3,IF($C$3="Бизнес",2,IF(OR($C$3="Премиум",C$3="Элит"),1,IF(OR($C$3="",$C$3="—"),"—",1))))</f>
        <v>—</v>
      </c>
      <c r="E126" s="240"/>
      <c r="F126" s="320"/>
      <c r="G126" s="231" t="str">
        <f>IFERROR(IF($C$3="Базовый",INDEX(БЛОК2!D370:E373,MATCH(ФОРМА!E126,БЛОК2!E370:E373,0),1),IF(ФОРМА!$C$3="Комфорт",INDEX(БЛОК2!F370:G373,MATCH(ФОРМА!E126,БЛОК2!G370:G373,0),1),IF(ФОРМА!$C$3="Бизнес",INDEX(БЛОК2!H370:I373,MATCH(ФОРМА!E126,БЛОК2!I370:I373,0),1),IF(ФОРМА!$C$3="Премиум",INDEX(БЛОК2!J370:K373,MATCH(ФОРМА!E126,БЛОК2!K370:K373,0),1),IF(ФОРМА!$C$3="Элит",INDEX(БЛОК2!L370:M373,MATCH(ФОРМА!E126,БЛОК2!M370:M373,0),1),"—"))))),0)</f>
        <v>—</v>
      </c>
      <c r="H126" s="230" t="str">
        <f>IF(AND(D126=2,OR(AND($C$3="Бизнес",E126="спальня с одним элементом"),E126="—")),"Требуется компенсация",IF(AND(D126=1,E126="—"),"Не соответствует классу",IF(E126="","Не заполнено поле","")))</f>
        <v>Не заполнено поле</v>
      </c>
    </row>
    <row r="127" spans="1:8">
      <c r="A127" s="209" t="s">
        <v>1041</v>
      </c>
      <c r="B127" s="332" t="s">
        <v>1579</v>
      </c>
      <c r="C127" s="332"/>
      <c r="D127" s="236" t="str">
        <f>IF($C$3="Базовый",3,IF(OR($C$3="Комфорт",$C$3="Бизнес"),2,IF(OR($C$3="Премиум",C$3="Элит"),1,IF(OR($C$3="",$C$3="—"),"—",1))))</f>
        <v>—</v>
      </c>
      <c r="E127" s="240"/>
      <c r="F127" s="320"/>
      <c r="G127" s="231" t="str">
        <f>IFERROR(IF($C$3="Базовый",INDEX(БЛОК2!D377:E380,MATCH(ФОРМА!E127,БЛОК2!E377:E380,0),1),IF(ФОРМА!$C$3="Комфорт",INDEX(БЛОК2!F377:G380,MATCH(ФОРМА!E127,БЛОК2!G377:G380,0),1),IF(ФОРМА!$C$3="Бизнес",INDEX(БЛОК2!H377:I380,MATCH(ФОРМА!E127,БЛОК2!I377:I380,0),1),IF(ФОРМА!$C$3="Премиум",INDEX(БЛОК2!J377:K380,MATCH(ФОРМА!E127,БЛОК2!K377:K380,0),1),IF(ФОРМА!$C$3="Элит",INDEX(БЛОК2!L377:M380,MATCH(ФОРМА!E127,БЛОК2!M377:M380,0),1),"—"))))),0)</f>
        <v>—</v>
      </c>
      <c r="H127" s="230" t="str">
        <f>IF(AND(D127=2,OR(AND($C$3="Комфорт",E127="отсутствует"),AND($C$3="Бизнес",E127="частичное соответствие"),E127="—")),"Требуется компенсация",IF(AND(D127=1,E127="—"),"Не соответствует классу",IF(E127="","Не заполнено поле","")))</f>
        <v>Не заполнено поле</v>
      </c>
    </row>
    <row r="128" spans="1:8">
      <c r="A128" s="209" t="s">
        <v>1091</v>
      </c>
      <c r="B128" s="327" t="s">
        <v>83</v>
      </c>
      <c r="C128" s="327"/>
      <c r="D128" s="236" t="str">
        <f>IF($C$3="Базовый",3,IF(OR($C$3="Комфорт",$C$3="Бизнес",$C$3="Премиум",$C$3="Элит"),2,IF(OR($C$3="",$C$3="—"),"—",1)))</f>
        <v>—</v>
      </c>
      <c r="E128" s="240"/>
      <c r="F128" s="320"/>
      <c r="G128" s="231" t="str">
        <f>IFERROR(IF($C$3="Базовый",INDEX(БЛОК2!D384:E387,MATCH(ФОРМА!E128,БЛОК2!E384:E387,0),1),IF(ФОРМА!$C$3="Комфорт",INDEX(БЛОК2!F384:G387,MATCH(ФОРМА!E128,БЛОК2!G384:G387,0),1),IF(ФОРМА!$C$3="Бизнес",INDEX(БЛОК2!H384:I387,MATCH(ФОРМА!E128,БЛОК2!I384:I387,0),1),IF(ФОРМА!$C$3="Премиум",INDEX(БЛОК2!J384:K387,MATCH(ФОРМА!E128,БЛОК2!K384:K387,0),1),IF(ФОРМА!$C$3="Элит",INDEX(БЛОК2!L384:M387,MATCH(ФОРМА!E128,БЛОК2!M384:M387,0),1),"—"))))),0)</f>
        <v>—</v>
      </c>
      <c r="H128" s="230" t="str">
        <f>IF(AND(D128=2,OR(AND($C$3="Комфорт",E128="&lt; 2 100"),AND(OR($C$3="Бизнес",$C$3="Премиум",$C$3="Элит"),E128="&lt; 2 200"),E128="—")),"Требуется компенсация",IF(E128="","Не заполнено поле",""))</f>
        <v>Не заполнено поле</v>
      </c>
    </row>
    <row r="129" spans="1:8">
      <c r="A129" s="209" t="s">
        <v>1092</v>
      </c>
      <c r="B129" s="327" t="s">
        <v>336</v>
      </c>
      <c r="C129" s="327"/>
      <c r="D129" s="236" t="str">
        <f>IF(OR($C$3="Базовый",$C$3="Комфорт",$C$3="Бизнес"),3,IF(OR($C$3="Премиум",$C$3="Элит"),1,IF(OR($C$3="",$C$3="—"),"—",1)))</f>
        <v>—</v>
      </c>
      <c r="E129" s="240"/>
      <c r="F129" s="320"/>
      <c r="G129" s="231" t="str">
        <f>IFERROR(IF($C$3="Базовый",INDEX(БЛОК2!D391:E394,MATCH(ФОРМА!E129,БЛОК2!E391:E394,0),1),IF(ФОРМА!$C$3="Комфорт",INDEX(БЛОК2!F391:G394,MATCH(ФОРМА!E129,БЛОК2!G391:G394,0),1),IF(ФОРМА!$C$3="Бизнес",INDEX(БЛОК2!H391:I394,MATCH(ФОРМА!E129,БЛОК2!I391:I394,0),1),IF(ФОРМА!$C$3="Премиум",INDEX(БЛОК2!J391:K394,MATCH(ФОРМА!E129,БЛОК2!K391:K394,0),1),IF(ФОРМА!$C$3="Элит",INDEX(БЛОК2!L391:M394,MATCH(ФОРМА!E129,БЛОК2!M391:M394,0),1),"—"))))),0)</f>
        <v>—</v>
      </c>
      <c r="H129" s="230" t="str">
        <f>IF(AND(D129=1,OR(E129="нет",E129="—")),"Не соответствует классу",IF(E129="","Не заполнено поле",""))</f>
        <v>Не заполнено поле</v>
      </c>
    </row>
    <row r="130" spans="1:8">
      <c r="A130" s="336" t="s">
        <v>1043</v>
      </c>
      <c r="B130" s="334"/>
      <c r="C130" s="329"/>
      <c r="D130" s="233"/>
      <c r="E130" s="242"/>
      <c r="F130" s="323"/>
      <c r="G130" s="232">
        <f>SUM(G131:G134)</f>
        <v>0</v>
      </c>
      <c r="H130" s="233"/>
    </row>
    <row r="131" spans="1:8">
      <c r="A131" s="209" t="s">
        <v>1044</v>
      </c>
      <c r="B131" s="327" t="s">
        <v>76</v>
      </c>
      <c r="C131" s="327"/>
      <c r="D131" s="236" t="str">
        <f>IF(OR($C$3="Базовый",$C$3="Комфорт",$C$3="Премиум",$C$3="Элит"),3,IF($C$3="Бизнес",2,IF(OR($C$3="",$C$3="—"),"—",1)))</f>
        <v>—</v>
      </c>
      <c r="E131" s="240"/>
      <c r="F131" s="320"/>
      <c r="G131" s="231" t="str">
        <f>IFERROR(IF($C$3="Базовый",INDEX(БЛОК2!D399:E402,MATCH(ФОРМА!E131,БЛОК2!E399:E402,0),1),IF(ФОРМА!$C$3="Комфорт",INDEX(БЛОК2!F399:G402,MATCH(ФОРМА!E131,БЛОК2!G399:G402,0),1),IF(ФОРМА!$C$3="Бизнес",INDEX(БЛОК2!H399:I402,MATCH(ФОРМА!E131,БЛОК2!I399:I402,0),1),IF(ФОРМА!$C$3="Премиум",INDEX(БЛОК2!J399:K402,MATCH(ФОРМА!E131,БЛОК2!K399:K402,0),1),IF(ФОРМА!$C$3="Элит",INDEX(БЛОК2!L399:M402,MATCH(ФОРМА!E131,БЛОК2!M399:M402,0),1),"—"))))),0)</f>
        <v>—</v>
      </c>
      <c r="H131" s="230" t="str">
        <f>IF(AND(D131=2,OR(AND($C$3="Бизнес",E131="ПВХ"),E131="—")),"Требуется компенсация",IF(AND(D131=1,E131="—"),"Не соответствует классу",IF(E131="","Не заполнено поле","")))</f>
        <v>Не заполнено поле</v>
      </c>
    </row>
    <row r="132" spans="1:8">
      <c r="A132" s="209" t="s">
        <v>1046</v>
      </c>
      <c r="B132" s="327" t="s">
        <v>1105</v>
      </c>
      <c r="C132" s="327"/>
      <c r="D132" s="236" t="str">
        <f>IF(OR($C$3="Базовый",$C$3="Комфорт",$C$3="Премиум",$C$3="Элит"),3,IF($C$3="Бизнес",2,IF(OR($C$3="",$C$3="—"),"—",1)))</f>
        <v>—</v>
      </c>
      <c r="E132" s="240"/>
      <c r="F132" s="320"/>
      <c r="G132" s="231" t="str">
        <f>IFERROR(IF($C$3="Базовый",INDEX(БЛОК2!D406:E409,MATCH(ФОРМА!E132,БЛОК2!E406:E409,0),1),IF(ФОРМА!$C$3="Комфорт",INDEX(БЛОК2!F406:G409,MATCH(ФОРМА!E132,БЛОК2!G406:G409,0),1),IF(ФОРМА!$C$3="Бизнес",INDEX(БЛОК2!H406:I409,MATCH(ФОРМА!E132,БЛОК2!I406:I409,0),1),IF(ФОРМА!$C$3="Премиум",INDEX(БЛОК2!J406:K409,MATCH(ФОРМА!E132,БЛОК2!K406:K409,0),1),IF(ФОРМА!$C$3="Элит",INDEX(БЛОК2!L406:M409,MATCH(ФОРМА!E132,БЛОК2!M406:M409,0),1),"—"))))),0)</f>
        <v>—</v>
      </c>
      <c r="H132" s="230" t="str">
        <f>IF(AND(D132=2,OR(AND($C$3="Бизнес",E132="Е - Г"),E132="—")),"Требуется компенсация",IF(AND(D132=1,E132="—"),"Не соответствует классу",IF(E132="","Не заполнено поле","")))</f>
        <v>Не заполнено поле</v>
      </c>
    </row>
    <row r="133" spans="1:8">
      <c r="A133" s="209" t="s">
        <v>1045</v>
      </c>
      <c r="B133" s="332" t="s">
        <v>81</v>
      </c>
      <c r="C133" s="332"/>
      <c r="D133" s="236" t="str">
        <f>IF(OR($C$3="Базовый",$C$3="Комфорт",$C$3="Премиум",$C$3="Элит"),3,IF($C$3="Бизнес",2,IF(OR($C$3="",$C$3="—"),"—",1)))</f>
        <v>—</v>
      </c>
      <c r="E133" s="240"/>
      <c r="F133" s="320"/>
      <c r="G133" s="231" t="str">
        <f>IFERROR(IF($C$3="Базовый",INDEX(БЛОК2!D413:E416,MATCH(ФОРМА!E133,БЛОК2!E413:E416,0),1),IF(ФОРМА!$C$3="Комфорт",INDEX(БЛОК2!F413:G416,MATCH(ФОРМА!E133,БЛОК2!G413:G416,0),1),IF(ФОРМА!$C$3="Бизнес",INDEX(БЛОК2!H413:I416,MATCH(ФОРМА!E133,БЛОК2!I413:I416,0),1),IF(ФОРМА!$C$3="Премиум",INDEX(БЛОК2!J413:K416,MATCH(ФОРМА!E133,БЛОК2!K413:K416,0),1),IF(ФОРМА!$C$3="Элит",INDEX(БЛОК2!L413:M416,MATCH(ФОРМА!E133,БЛОК2!M413:M416,0),1),"—"))))),0)</f>
        <v>—</v>
      </c>
      <c r="H133" s="230" t="str">
        <f>IF(AND(D133=2,OR(AND($C$3="Бизнес",E133="нормальный"),E133="—")),"Требуется компенсация",IF(AND(D133=1,E133="—"),"Не соответствует классу",IF(E133="","Не заполнено поле","")))</f>
        <v>Не заполнено поле</v>
      </c>
    </row>
    <row r="134" spans="1:8">
      <c r="A134" s="209" t="s">
        <v>1060</v>
      </c>
      <c r="B134" s="327" t="s">
        <v>82</v>
      </c>
      <c r="C134" s="327"/>
      <c r="D134" s="236" t="str">
        <f>IF($C$3&lt;&gt;"—",3,"—")</f>
        <v>—</v>
      </c>
      <c r="E134" s="240"/>
      <c r="F134" s="320"/>
      <c r="G134" s="231" t="str">
        <f>IFERROR(IF($C$3="Базовый",INDEX(БЛОК2!D420:E422,MATCH(ФОРМА!E134,БЛОК2!E420:E422,0),1),IF(ФОРМА!$C$3="Комфорт",INDEX(БЛОК2!F420:G422,MATCH(ФОРМА!E134,БЛОК2!G420:G422,0),1),IF(ФОРМА!$C$3="Бизнес",INDEX(БЛОК2!H420:I422,MATCH(ФОРМА!E134,БЛОК2!I420:I422,0),1),IF(ФОРМА!$C$3="Премиум",INDEX(БЛОК2!J420:K422,MATCH(ФОРМА!E134,БЛОК2!K420:K422,0),1),IF(ФОРМА!$C$3="Элит",INDEX(БЛОК2!L420:M422,MATCH(ФОРМА!E134,БЛОК2!M420:M422,0),1),"—"))))),0)</f>
        <v>—</v>
      </c>
      <c r="H134" s="230" t="str">
        <f>IF(E134="","Не заполнено поле","")</f>
        <v>Не заполнено поле</v>
      </c>
    </row>
    <row r="135" spans="1:8">
      <c r="A135" s="335" t="s">
        <v>726</v>
      </c>
      <c r="B135" s="334"/>
      <c r="C135" s="329"/>
      <c r="D135" s="226"/>
      <c r="E135" s="238"/>
      <c r="F135" s="318"/>
      <c r="G135" s="226"/>
      <c r="H135" s="226"/>
    </row>
    <row r="136" spans="1:8">
      <c r="A136" s="333" t="s">
        <v>1106</v>
      </c>
      <c r="B136" s="334"/>
      <c r="C136" s="329"/>
      <c r="D136" s="228"/>
      <c r="E136" s="239"/>
      <c r="F136" s="319"/>
      <c r="G136" s="227">
        <f>SUM(G137:G141)</f>
        <v>0</v>
      </c>
      <c r="H136" s="228"/>
    </row>
    <row r="137" spans="1:8">
      <c r="A137" s="209" t="s">
        <v>1107</v>
      </c>
      <c r="B137" s="327" t="s">
        <v>1506</v>
      </c>
      <c r="C137" s="327"/>
      <c r="D137" s="236" t="str">
        <f t="shared" ref="D137:D141" si="18">IF($C$3&lt;&gt;"—",3,"—")</f>
        <v>—</v>
      </c>
      <c r="E137" s="240"/>
      <c r="F137" s="320"/>
      <c r="G137" s="231" t="str">
        <f>IFERROR(IF($C$3="Базовый",INDEX(БЛОК3!D4:E6,MATCH(ФОРМА!E137,БЛОК3!E4:E6,0),1),IF(ФОРМА!$C$3="Комфорт",INDEX(БЛОК3!F4:G6,MATCH(ФОРМА!E137,БЛОК3!G4:G6,0),1),IF(ФОРМА!$C$3="Бизнес",INDEX(БЛОК3!H4:I6,MATCH(ФОРМА!E137,БЛОК3!I4:I6,0),1),IF(ФОРМА!$C$3="Премиум",INDEX(БЛОК3!J4:K6,MATCH(ФОРМА!E137,БЛОК3!K4:K6,0),1),IF(ФОРМА!$C$3="Элит",INDEX(БЛОК3!L4:M6,MATCH(ФОРМА!E137,БЛОК3!M4:M6,0),1),"—"))))),0)</f>
        <v>—</v>
      </c>
      <c r="H137" s="230" t="str">
        <f t="shared" ref="H137:H141" si="19">IF(E137="","Не заполнено поле","")</f>
        <v>Не заполнено поле</v>
      </c>
    </row>
    <row r="138" spans="1:8">
      <c r="A138" s="209" t="s">
        <v>654</v>
      </c>
      <c r="B138" s="327" t="s">
        <v>629</v>
      </c>
      <c r="C138" s="327"/>
      <c r="D138" s="236" t="str">
        <f t="shared" si="18"/>
        <v>—</v>
      </c>
      <c r="E138" s="240"/>
      <c r="F138" s="320"/>
      <c r="G138" s="231" t="str">
        <f>IFERROR(IF($C$3="Базовый",INDEX(БЛОК3!D9:E11,MATCH(ФОРМА!E138,БЛОК3!E9:E11,0),1),IF(ФОРМА!$C$3="Комфорт",INDEX(БЛОК3!F9:G11,MATCH(ФОРМА!E138,БЛОК3!G9:G11,0),1),IF(ФОРМА!$C$3="Бизнес",INDEX(БЛОК3!H9:I11,MATCH(ФОРМА!E138,БЛОК3!I9:I11,0),1),IF(ФОРМА!$C$3="Премиум",INDEX(БЛОК3!J9:K11,MATCH(ФОРМА!E138,БЛОК3!K9:K11,0),1),IF(ФОРМА!$C$3="Элит",INDEX(БЛОК3!L9:M11,MATCH(ФОРМА!E138,БЛОК3!M9:M11,0),1),"—"))))),0)</f>
        <v>—</v>
      </c>
      <c r="H138" s="230" t="str">
        <f t="shared" si="19"/>
        <v>Не заполнено поле</v>
      </c>
    </row>
    <row r="139" spans="1:8">
      <c r="A139" s="209" t="s">
        <v>648</v>
      </c>
      <c r="B139" s="327" t="s">
        <v>93</v>
      </c>
      <c r="C139" s="327"/>
      <c r="D139" s="236" t="str">
        <f t="shared" si="18"/>
        <v>—</v>
      </c>
      <c r="E139" s="240"/>
      <c r="F139" s="320"/>
      <c r="G139" s="231" t="str">
        <f>IFERROR(IF($C$3="Базовый",INDEX(БЛОК3!D14:E18,MATCH(ФОРМА!E139,БЛОК3!E14:E18,0),1),IF(ФОРМА!$C$3="Комфорт",INDEX(БЛОК3!F14:G18,MATCH(ФОРМА!E139,БЛОК3!G14:G18,0),1),IF(ФОРМА!$C$3="Бизнес",INDEX(БЛОК3!H14:I18,MATCH(ФОРМА!E139,БЛОК3!I14:I18,0),1),IF(ФОРМА!$C$3="Премиум",INDEX(БЛОК3!J14:K18,MATCH(ФОРМА!E139,БЛОК3!K14:K18,0),1),IF(ФОРМА!$C$3="Элит",INDEX(БЛОК3!L14:M18,MATCH(ФОРМА!E139,БЛОК3!M14:M18,0),1),"—"))))),0)</f>
        <v>—</v>
      </c>
      <c r="H139" s="230" t="str">
        <f t="shared" si="19"/>
        <v>Не заполнено поле</v>
      </c>
    </row>
    <row r="140" spans="1:8">
      <c r="A140" s="209" t="s">
        <v>643</v>
      </c>
      <c r="B140" s="327" t="s">
        <v>94</v>
      </c>
      <c r="C140" s="327"/>
      <c r="D140" s="236" t="str">
        <f t="shared" si="18"/>
        <v>—</v>
      </c>
      <c r="E140" s="240"/>
      <c r="F140" s="320"/>
      <c r="G140" s="231" t="str">
        <f>IFERROR(IF($C$3="Базовый",INDEX(БЛОК3!D22:E26,MATCH(ФОРМА!E140,БЛОК3!E22:E26,0),1),IF(ФОРМА!$C$3="Комфорт",INDEX(БЛОК3!F22:G26,MATCH(ФОРМА!E140,БЛОК3!G22:G26,0),1),IF(ФОРМА!$C$3="Бизнес",INDEX(БЛОК3!H22:I26,MATCH(ФОРМА!E140,БЛОК3!I22:I26,0),1),IF(ФОРМА!$C$3="Премиум",INDEX(БЛОК3!J22:K26,MATCH(ФОРМА!E140,БЛОК3!K22:K26,0),1),IF(ФОРМА!$C$3="Элит",INDEX(БЛОК3!L22:M26,MATCH(ФОРМА!E140,БЛОК3!M22:M26,0),1),"—"))))),0)</f>
        <v>—</v>
      </c>
      <c r="H140" s="230" t="str">
        <f t="shared" si="19"/>
        <v>Не заполнено поле</v>
      </c>
    </row>
    <row r="141" spans="1:8">
      <c r="A141" s="209" t="s">
        <v>628</v>
      </c>
      <c r="B141" s="327" t="s">
        <v>95</v>
      </c>
      <c r="C141" s="327"/>
      <c r="D141" s="236" t="str">
        <f t="shared" si="18"/>
        <v>—</v>
      </c>
      <c r="E141" s="240"/>
      <c r="F141" s="320"/>
      <c r="G141" s="231" t="str">
        <f>IFERROR(IF($C$3="Базовый",INDEX(БЛОК3!D30:E34,MATCH(ФОРМА!E141,БЛОК3!E30:E34,0),1),IF(ФОРМА!$C$3="Комфорт",INDEX(БЛОК3!F30:G34,MATCH(ФОРМА!E141,БЛОК3!G30:G34,0),1),IF(ФОРМА!$C$3="Бизнес",INDEX(БЛОК3!H30:I34,MATCH(ФОРМА!E141,БЛОК3!I30:I34,0),1),IF(ФОРМА!$C$3="Премиум",INDEX(БЛОК3!J30:K34,MATCH(ФОРМА!E141,БЛОК3!K30:K34,0),1),IF(ФОРМА!$C$3="Элит",INDEX(БЛОК3!L30:M34,MATCH(ФОРМА!E141,БЛОК3!M30:M34,0),1),"—"))))),0)</f>
        <v>—</v>
      </c>
      <c r="H141" s="230" t="str">
        <f t="shared" si="19"/>
        <v>Не заполнено поле</v>
      </c>
    </row>
    <row r="142" spans="1:8">
      <c r="A142" s="335" t="s">
        <v>727</v>
      </c>
      <c r="B142" s="334"/>
      <c r="C142" s="329"/>
      <c r="D142" s="226"/>
      <c r="E142" s="238"/>
      <c r="F142" s="318"/>
      <c r="G142" s="226"/>
      <c r="H142" s="226"/>
    </row>
    <row r="143" spans="1:8">
      <c r="A143" s="333" t="s">
        <v>1108</v>
      </c>
      <c r="B143" s="334"/>
      <c r="C143" s="329"/>
      <c r="D143" s="228"/>
      <c r="E143" s="239"/>
      <c r="F143" s="319"/>
      <c r="G143" s="227">
        <f>SUM(G144:G152)</f>
        <v>0</v>
      </c>
      <c r="H143" s="228"/>
    </row>
    <row r="144" spans="1:8">
      <c r="A144" s="209" t="s">
        <v>1109</v>
      </c>
      <c r="B144" s="327" t="s">
        <v>163</v>
      </c>
      <c r="C144" s="327"/>
      <c r="D144" s="236" t="str">
        <f>IF($C$3="Базовый",3,IF(OR($C$3="Комфорт",$C$3="Бизнес",$C$3="Премиум",$C$3="Элит"),2,IF(OR($C$3="",$C$3="—"),"—",1)))</f>
        <v>—</v>
      </c>
      <c r="E144" s="240"/>
      <c r="F144" s="320"/>
      <c r="G144" s="231" t="str">
        <f>IFERROR(IF($C$3="Базовый",INDEX(БЛОК4!D4:E7,MATCH(ФОРМА!E144,БЛОК4!E4:E7,0),1),IF(ФОРМА!$C$3="Комфорт",INDEX(БЛОК4!F4:G7,MATCH(ФОРМА!E144,БЛОК4!G4:G7,0),1),IF(ФОРМА!$C$3="Бизнес",INDEX(БЛОК4!H4:I7,MATCH(ФОРМА!E144,БЛОК4!I4:I7,0),1),IF(ФОРМА!$C$3="Премиум",INDEX(БЛОК4!J4:K7,MATCH(ФОРМА!E144,БЛОК4!K4:K7,0),1),IF(ФОРМА!$C$3="Элит",INDEX(БЛОК4!L4:M7,MATCH(ФОРМА!E144,БЛОК4!M4:M7,0),1),"—"))))),0)</f>
        <v>—</v>
      </c>
      <c r="H144" s="230" t="str">
        <f>IF(AND(D144=2,OR(AND($C$3="Комфорт",E144="&gt; 70 сек"),AND($C$3="Бизнес",E144="&gt; 60 сек"),AND($C$3="Премиум",E144="&gt; 50 сек"),AND($C$3="Элит",E144="&gt; 45 сек"),E144="—")),"Требуется компенсация",IF(E144="","Не заполнено поле",""))</f>
        <v>Не заполнено поле</v>
      </c>
    </row>
    <row r="145" spans="1:12">
      <c r="A145" s="209" t="s">
        <v>1110</v>
      </c>
      <c r="B145" s="332" t="s">
        <v>1220</v>
      </c>
      <c r="C145" s="332"/>
      <c r="D145" s="236" t="str">
        <f>IF(OR($C$3="Базовый",$C$3="Комфорт"),3,IF(OR($C$3="Бизнес",$C$3="Премиум"),2,IF(C$3="Элит",1,IF(OR($C$3="",$C$3="—"),"—",1))))</f>
        <v>—</v>
      </c>
      <c r="E145" s="240"/>
      <c r="F145" s="320"/>
      <c r="G145" s="231" t="str">
        <f>IFERROR(IF($C$3="Базовый",INDEX(БЛОК4!D11:E14,MATCH(ФОРМА!E145,БЛОК4!E11:E14,0),1),IF(ФОРМА!$C$3="Комфорт",INDEX(БЛОК4!F11:G14,MATCH(ФОРМА!E145,БЛОК4!G11:G14,0),1),IF(ФОРМА!$C$3="Бизнес",INDEX(БЛОК4!H11:I14,MATCH(ФОРМА!E145,БЛОК4!I11:I14,0),1),IF(ФОРМА!$C$3="Премиум",INDEX(БЛОК4!J11:K14,MATCH(ФОРМА!E145,БЛОК4!K11:K14,0),1),IF(ФОРМА!$C$3="Элит",INDEX(БЛОК4!L11:M14,MATCH(ФОРМА!E145,БЛОК4!M11:M14,0),1),"—"))))),0)</f>
        <v>—</v>
      </c>
      <c r="H145" s="230" t="str">
        <f>IF(AND(D145=2,(OR(AND(OR($C$3="Бизнес",$C$3="Премиум"),E145="пассажирский + грузопассажирский (не менее 1)"),AND(E145="—")))),"Требуется компенсация",IF(AND(D145=1,E145="—"),"Не соответствует классу",IF(E145="","Не заполнено поле","")))</f>
        <v>Не заполнено поле</v>
      </c>
    </row>
    <row r="146" spans="1:12">
      <c r="A146" s="209" t="s">
        <v>1111</v>
      </c>
      <c r="B146" s="327" t="s">
        <v>1209</v>
      </c>
      <c r="C146" s="327"/>
      <c r="D146" s="236" t="str">
        <f>IF(OR($C$3="Базовый",$C$3="Комфорт",$C$3="Премиум",$C$3="Элит"),3,IF($C$3="Бизнес",2,IF(OR($C$3="",$C$3="—"),"—",1)))</f>
        <v>—</v>
      </c>
      <c r="E146" s="240"/>
      <c r="F146" s="320"/>
      <c r="G146" s="231" t="str">
        <f>IFERROR(IF($C$3="Базовый",INDEX(БЛОК4!D18:E21,MATCH(ФОРМА!E146,БЛОК4!E18:E21,0),1),IF(ФОРМА!$C$3="Комфорт",INDEX(БЛОК4!F18:G21,MATCH(ФОРМА!E146,БЛОК4!G18:G21,0),1),IF(ФОРМА!$C$3="Бизнес",INDEX(БЛОК4!H18:I21,MATCH(ФОРМА!E146,БЛОК4!I18:I21,0),1),IF(ФОРМА!$C$3="Премиум",INDEX(БЛОК4!J18:K21,MATCH(ФОРМА!E146,БЛОК4!K18:K21,0),1),IF(ФОРМА!$C$3="Элит",INDEX(БЛОК4!L18:M21,MATCH(ФОРМА!E146,БЛОК4!M18:M21,0),1),"—"))))),0)</f>
        <v>—</v>
      </c>
      <c r="H146" s="230" t="str">
        <f>IF(AND(D146=2,(OR(AND($C$3="Бизнес",E146="отсутствует"),AND(E146="—")))),"Требуется компенсация",IF(E146="","Не заполнено поле",""))</f>
        <v>Не заполнено поле</v>
      </c>
    </row>
    <row r="147" spans="1:12">
      <c r="A147" s="209" t="s">
        <v>1112</v>
      </c>
      <c r="B147" s="332" t="s">
        <v>1210</v>
      </c>
      <c r="C147" s="332"/>
      <c r="D147" s="236" t="str">
        <f>IF(OR($C$3="Базовый",$C$3="Комфорт"),3,IF(OR($C$3="Бизнес",$C$3="Премиум",$C$3="Элит"),2,IF(OR($C$3="",$C$3="—"),"—",1)))</f>
        <v>—</v>
      </c>
      <c r="E147" s="240"/>
      <c r="F147" s="320"/>
      <c r="G147" s="231" t="str">
        <f>IFERROR(IF($C$3="Базовый",INDEX(БЛОК4!D25:E29,MATCH(ФОРМА!E147,БЛОК4!E25:E29,0),1),IF(ФОРМА!$C$3="Комфорт",INDEX(БЛОК4!F25:G29,MATCH(ФОРМА!E147,БЛОК4!G25:G29,0),1),IF(ФОРМА!$C$3="Бизнес",INDEX(БЛОК4!H25:I29,MATCH(ФОРМА!E147,БЛОК4!I25:I29,0),1),IF(ФОРМА!$C$3="Премиум",INDEX(БЛОК4!J25:K29,MATCH(ФОРМА!E147,БЛОК4!K25:K29,0),1),IF(ФОРМА!$C$3="Элит",INDEX(БЛОК4!L25:M29,MATCH(ФОРМА!E147,БЛОК4!M25:M29,0),1),"—"))))),0)</f>
        <v>—</v>
      </c>
      <c r="H147" s="230" t="str">
        <f>IF(AND(D147=2,OR(AND($C$3="Бизнес",E147="отсутствует"),AND($C$3="Премиум",E147="временный сервисный режим"),AND($C$3="Элит",E147="постоянный сервисный режим"),E147="—")),"Требуется компенсация",IF(E147="","Не заполнено поле",""))</f>
        <v>Не заполнено поле</v>
      </c>
    </row>
    <row r="148" spans="1:12">
      <c r="A148" s="209" t="s">
        <v>1113</v>
      </c>
      <c r="B148" s="327" t="s">
        <v>1178</v>
      </c>
      <c r="C148" s="327"/>
      <c r="D148" s="236" t="str">
        <f>IF(OR($C$3="Базовый",$C$3="Комфорт"),3,IF(OR($C$3="Бизнес",$C$3="Премиум",$C$3="Элит"),2,IF(OR($C$3="",$C$3="—"),"—",1)))</f>
        <v>—</v>
      </c>
      <c r="E148" s="240"/>
      <c r="F148" s="320"/>
      <c r="G148" s="231" t="str">
        <f>IFERROR(IF($C$3="Базовый",INDEX(БЛОК4!D33:E36,MATCH(ФОРМА!E148,БЛОК4!E33:E36,0),1),IF(ФОРМА!$C$3="Комфорт",INDEX(БЛОК4!F33:G36,MATCH(ФОРМА!E148,БЛОК4!G33:G36,0),1),IF(ФОРМА!$C$3="Бизнес",INDEX(БЛОК4!H33:I36,MATCH(ФОРМА!E148,БЛОК4!I33:I36,0),1),IF(ФОРМА!$C$3="Премиум",INDEX(БЛОК4!J33:K36,MATCH(ФОРМА!E148,БЛОК4!K33:K36,0),1),IF(ФОРМА!$C$3="Элит",INDEX(БЛОК4!L33:M36,MATCH(ФОРМА!E148,БЛОК4!M33:M36,0),1),"—"))))),0)</f>
        <v>—</v>
      </c>
      <c r="H148" s="230" t="str">
        <f>IF(AND(D148=2,OR(AND($C$3="Бизнес",E148="&lt; 2 400"),AND($C$3="Премиум",E148="&lt; 2 500"),AND($C$3="Элит",E148="&lt; 2 600"),E148="—")),"Требуется компенсация",IF(E148="","Не заполнено поле",""))</f>
        <v>Не заполнено поле</v>
      </c>
    </row>
    <row r="149" spans="1:12">
      <c r="A149" s="209" t="s">
        <v>1114</v>
      </c>
      <c r="B149" s="327" t="s">
        <v>166</v>
      </c>
      <c r="C149" s="327"/>
      <c r="D149" s="236" t="str">
        <f>IF(OR($C$3="Базовый",$C$3="Комфорт"),3,IF(OR($C$3="Бизнес",$C$3="Премиум",$C$3="Элит"),2,IF(OR($C$3="",$C$3="—"),"—",1)))</f>
        <v>—</v>
      </c>
      <c r="E149" s="240"/>
      <c r="F149" s="320"/>
      <c r="G149" s="231" t="str">
        <f>IFERROR(IF($C$3="Базовый",INDEX(БЛОК4!D40:E43,MATCH(ФОРМА!E149,БЛОК4!E40:E43,0),1),IF(ФОРМА!$C$3="Комфорт",INDEX(БЛОК4!F40:G43,MATCH(ФОРМА!E149,БЛОК4!G40:G43,0),1),IF(ФОРМА!$C$3="Бизнес",INDEX(БЛОК4!H40:I43,MATCH(ФОРМА!E149,БЛОК4!I40:I43,0),1),IF(ФОРМА!$C$3="Премиум",INDEX(БЛОК4!J40:K43,MATCH(ФОРМА!E149,БЛОК4!K40:K43,0),1),IF(ФОРМА!$C$3="Элит",INDEX(БЛОК4!L40:M43,MATCH(ФОРМА!E149,БЛОК4!M40:M43,0),1),"—"))))),0)</f>
        <v>—</v>
      </c>
      <c r="H149" s="230" t="str">
        <f>IF(AND(D149=2,OR(AND($C$3="Бизнес",E149="&lt; 2 100"),AND($C$3="Премиум",E149="&lt; 2 200"),AND($C$3="Элит",E149="&lt; 2 300"),E149="—")),"Требуется компенсация",IF(E149="","Не заполнено поле",""))</f>
        <v>Не заполнено поле</v>
      </c>
    </row>
    <row r="150" spans="1:12">
      <c r="A150" s="209" t="s">
        <v>1115</v>
      </c>
      <c r="B150" s="327" t="s">
        <v>1176</v>
      </c>
      <c r="C150" s="327"/>
      <c r="D150" s="236" t="str">
        <f>IF(OR($C$3="Базовый",$C$3="Комфорт"),3,IF($C$3="Бизнес",2,IF(OR($C$3="Премиум",$C$3="Элит"),1,IF(OR($C$3="",$C$3="—"),"—",1))))</f>
        <v>—</v>
      </c>
      <c r="E150" s="240"/>
      <c r="F150" s="320"/>
      <c r="G150" s="231" t="str">
        <f>IFERROR(IF($C$3="Базовый",INDEX(БЛОК4!D47:E52,MATCH(ФОРМА!E150,БЛОК4!E47:E52,0),1),IF(ФОРМА!$C$3="Комфорт",INDEX(БЛОК4!F47:G52,MATCH(ФОРМА!E150,БЛОК4!G47:G52,0),1),IF(ФОРМА!$C$3="Бизнес",INDEX(БЛОК4!H47:I52,MATCH(ФОРМА!E150,БЛОК4!I47:I52,0),1),IF(ФОРМА!$C$3="Премиум",INDEX(БЛОК4!J47:K52,MATCH(ФОРМА!E150,БЛОК4!K47:K52,0),1),IF(ФОРМА!$C$3="Элит",INDEX(БЛОК4!L47:M52,MATCH(ФОРМА!E150,БЛОК4!M47:M52,0),1),"—"))))),0)</f>
        <v>—</v>
      </c>
      <c r="H150" s="230" t="str">
        <f>IF(AND(D150=2,(OR(AND($C$3="Бизнес",E150="на первых этажах и на подземном уровне"),AND(E150="—")))),"Требуется компенсация",IF(AND(D150=1,E150="—"),"Не соответствует классу",IF(E150="","Не заполнено поле","")))</f>
        <v>Не заполнено поле</v>
      </c>
    </row>
    <row r="151" spans="1:12">
      <c r="A151" s="209" t="s">
        <v>1116</v>
      </c>
      <c r="B151" s="327" t="s">
        <v>1175</v>
      </c>
      <c r="C151" s="327"/>
      <c r="D151" s="236" t="str">
        <f>IF(OR($C$3="Базовый",$C$3="Комфорт",$C$3="Бизнес"),3,IF(OR($C$3="Премиум",$C$3="Элит"),1,IF(OR($C$3="",$C$3="—"),"—",1)))</f>
        <v>—</v>
      </c>
      <c r="E151" s="240"/>
      <c r="F151" s="320"/>
      <c r="G151" s="231" t="str">
        <f>IFERROR(IF($C$3="Базовый",INDEX(БЛОК4!D56:E59,MATCH(ФОРМА!E151,БЛОК4!E56:E59,0),1),IF(ФОРМА!$C$3="Комфорт",INDEX(БЛОК4!F56:G59,MATCH(ФОРМА!E151,БЛОК4!G56:G59,0),1),IF(ФОРМА!$C$3="Бизнес",INDEX(БЛОК4!H56:I59,MATCH(ФОРМА!E151,БЛОК4!I56:I59,0),1),IF(ФОРМА!$C$3="Премиум",INDEX(БЛОК4!J56:K59,MATCH(ФОРМА!E151,БЛОК4!K56:K59,0),1),IF(ФОРМА!$C$3="Элит",INDEX(БЛОК4!L56:M59,MATCH(ФОРМА!E151,БЛОК4!M56:M59,0),1),"—"))))),0)</f>
        <v>—</v>
      </c>
      <c r="H151" s="230" t="str">
        <f>IF(AND(D151=1,OR(E151="нет",E151="—")),"Не соответствует классу",IF(E151="","Не заполнено поле",""))</f>
        <v>Не заполнено поле</v>
      </c>
    </row>
    <row r="152" spans="1:12">
      <c r="A152" s="209" t="s">
        <v>1117</v>
      </c>
      <c r="B152" s="332" t="s">
        <v>1177</v>
      </c>
      <c r="C152" s="332"/>
      <c r="D152" s="236" t="str">
        <f>IF($C$3&lt;&gt;"—",3,"—")</f>
        <v>—</v>
      </c>
      <c r="E152" s="240"/>
      <c r="F152" s="320"/>
      <c r="G152" s="231" t="str">
        <f>IFERROR(IF($C$3="Базовый",INDEX(БЛОК4!D63:E67,MATCH(ФОРМА!E152,БЛОК4!E63:E67,0),1),IF(ФОРМА!$C$3="Комфорт",INDEX(БЛОК4!F63:G67,MATCH(ФОРМА!E152,БЛОК4!G63:G67,0),1),IF(ФОРМА!$C$3="Бизнес",INDEX(БЛОК4!H63:I67,MATCH(ФОРМА!E152,БЛОК4!I63:I67,0),1),IF(ФОРМА!$C$3="Премиум",INDEX(БЛОК4!J63:K67,MATCH(ФОРМА!E152,БЛОК4!K63:K67,0),1),IF(ФОРМА!$C$3="Элит",INDEX(БЛОК4!L63:M67,MATCH(ФОРМА!E152,БЛОК4!M63:M67,0),1),"—"))))),0)</f>
        <v>—</v>
      </c>
      <c r="H152" s="230" t="str">
        <f t="shared" ref="H152" si="20">IF(E152="","Не заполнено поле","")</f>
        <v>Не заполнено поле</v>
      </c>
    </row>
    <row r="153" spans="1:12">
      <c r="A153" s="333" t="s">
        <v>1120</v>
      </c>
      <c r="B153" s="334"/>
      <c r="C153" s="329"/>
      <c r="D153" s="228"/>
      <c r="E153" s="239"/>
      <c r="F153" s="319"/>
      <c r="G153" s="227">
        <f>SUM(G154:G170)</f>
        <v>0</v>
      </c>
      <c r="H153" s="228"/>
    </row>
    <row r="154" spans="1:12">
      <c r="A154" s="317" t="s">
        <v>1121</v>
      </c>
      <c r="B154" s="332" t="s">
        <v>99</v>
      </c>
      <c r="C154" s="332"/>
      <c r="D154" s="237" t="str">
        <f>IF($C$3="Базовый",3,IF($C$3="Комфорт",2,IF(OR($C$3="Бизнес",$C$3="Премиум",$C$3="Элит"),1,IF(OR($C$3="",$C$3="—"),"—",1))))</f>
        <v>—</v>
      </c>
      <c r="E154" s="240"/>
      <c r="F154" s="320"/>
      <c r="G154" s="231" t="str">
        <f>IFERROR(IF($C$3="Базовый",INDEX(БЛОК4!D72:E75,MATCH(ФОРМА!E154,БЛОК4!E72:E75,0),1),IF(ФОРМА!$C$3="Комфорт",INDEX(БЛОК4!F72:G75,MATCH(ФОРМА!E154,БЛОК4!G72:G75,0),1),IF(ФОРМА!$C$3="Бизнес",INDEX(БЛОК4!H72:I75,MATCH(ФОРМА!E154,БЛОК4!I72:I75,0),1),IF(ФОРМА!$C$3="Премиум",INDEX(БЛОК4!J72:K75,MATCH(ФОРМА!E154,БЛОК4!K72:K75,0),1),IF(ФОРМА!$C$3="Элит",INDEX(БЛОК4!L72:M75,MATCH(ФОРМА!E154,БЛОК4!M72:M75,0),1),"—"))))),0)</f>
        <v>—</v>
      </c>
      <c r="H154" s="230" t="str">
        <f>IF(AND(D154=2,(OR(AND($C$3="Комфорт",E154="вертикальная"),AND(E154="—")))),"Требуется компенсация",IF(AND(D154=1,E154="—"),"Не соответствует классу",IF(E154="","Не заполнено поле","")))</f>
        <v>Не заполнено поле</v>
      </c>
      <c r="J154"/>
      <c r="K154"/>
      <c r="L154"/>
    </row>
    <row r="155" spans="1:12">
      <c r="A155" s="209" t="s">
        <v>1122</v>
      </c>
      <c r="B155" s="327" t="s">
        <v>100</v>
      </c>
      <c r="C155" s="327"/>
      <c r="D155" s="237" t="str">
        <f>IF(OR($C$3="Базовый",$C$3="Комфорт",$C$3="Бизнес"),3,IF(OR($C$3="Премиум",$C$3="Элит"),1,IF(OR($C$3="",$C$3="—"),"—",1)))</f>
        <v>—</v>
      </c>
      <c r="E155" s="240"/>
      <c r="F155" s="320"/>
      <c r="G155" s="231" t="str">
        <f>IFERROR(IF($C$3="Базовый",INDEX(БЛОК4!D79:E81,MATCH(ФОРМА!E155,БЛОК4!E79:E81,0),1),IF(ФОРМА!$C$3="Комфорт",INDEX(БЛОК4!F79:G81,MATCH(ФОРМА!E155,БЛОК4!G79:G81,0),1),IF(ФОРМА!$C$3="Бизнес",INDEX(БЛОК4!H79:I81,MATCH(ФОРМА!E155,БЛОК4!I79:I81,0),1),IF(ФОРМА!$C$3="Премиум",INDEX(БЛОК4!J79:K81,MATCH(ФОРМА!E155,БЛОК4!K79:K81,0),1),IF(ФОРМА!$C$3="Элит",INDEX(БЛОК4!L79:M81,MATCH(ФОРМА!E155,БЛОК4!M79:M81,0),1),"—"))))),0)</f>
        <v>—</v>
      </c>
      <c r="H155" s="230" t="str">
        <f>IF(AND(D155=1,OR(E155="нет",E155="—")),"Не соответствует классу",IF(E155="","Не заполнено поле",""))</f>
        <v>Не заполнено поле</v>
      </c>
      <c r="J155"/>
      <c r="K155"/>
      <c r="L155"/>
    </row>
    <row r="156" spans="1:12">
      <c r="A156" s="209" t="s">
        <v>1123</v>
      </c>
      <c r="B156" s="327" t="s">
        <v>1230</v>
      </c>
      <c r="C156" s="327"/>
      <c r="D156" s="237" t="str">
        <f>IF(OR($C$3="Базовый",$C$3="Комфорт",$C$3="Бизнес"),3,IF(OR($C$3="Премиум",$C$3="Элит"),2,IF(OR($C$3="",$C$3="—"),"—",1)))</f>
        <v>—</v>
      </c>
      <c r="E156" s="240"/>
      <c r="F156" s="320"/>
      <c r="G156" s="231" t="str">
        <f>IFERROR(IF($C$3="Базовый",INDEX(БЛОК4!D85:E87,MATCH(ФОРМА!E156,БЛОК4!E85:E87,0),1),IF(ФОРМА!$C$3="Комфорт",INDEX(БЛОК4!F85:G87,MATCH(ФОРМА!E156,БЛОК4!G85:G87,0),1),IF(ФОРМА!$C$3="Бизнес",INDEX(БЛОК4!H85:I87,MATCH(ФОРМА!E156,БЛОК4!I85:I87,0),1),IF(ФОРМА!$C$3="Премиум",INDEX(БЛОК4!J85:K87,MATCH(ФОРМА!E156,БЛОК4!K85:K87,0),1),IF(ФОРМА!$C$3="Элит",INDEX(БЛОК4!L85:M87,MATCH(ФОРМА!E156,БЛОК4!M85:M87,0),1),"—"))))),0)</f>
        <v>—</v>
      </c>
      <c r="H156" s="230" t="str">
        <f>IF(AND(D156=2,OR(E156="базовая",E156="—")),"Требуется компенсация",IF(E156="","Не заполнено поле",""))</f>
        <v>Не заполнено поле</v>
      </c>
      <c r="J156"/>
      <c r="K156"/>
      <c r="L156"/>
    </row>
    <row r="157" spans="1:12">
      <c r="A157" s="209" t="s">
        <v>1124</v>
      </c>
      <c r="B157" s="327" t="s">
        <v>111</v>
      </c>
      <c r="C157" s="327"/>
      <c r="D157" s="237" t="str">
        <f>IF(OR($C$3="Базовый",$C$3="Комфорт"),3,IF(OR($C$3="Бизнес",$C$3="Премиум",$C$3="Элит"),2,IF(OR($C$3="",$C$3="—"),"—",1)))</f>
        <v>—</v>
      </c>
      <c r="E157" s="240"/>
      <c r="F157" s="320"/>
      <c r="G157" s="231" t="str">
        <f>IFERROR(IF($C$3="Базовый",INDEX(БЛОК4!D91:E95,MATCH(ФОРМА!E157,БЛОК4!E91:E95,0),1),IF(ФОРМА!$C$3="Комфорт",INDEX(БЛОК4!F91:G95,MATCH(ФОРМА!E157,БЛОК4!G91:G95,0),1),IF(ФОРМА!$C$3="Бизнес",INDEX(БЛОК4!H91:I95,MATCH(ФОРМА!E157,БЛОК4!I91:I95,0),1),IF(ФОРМА!$C$3="Премиум",INDEX(БЛОК4!J91:K95,MATCH(ФОРМА!E157,БЛОК4!K91:K95,0),1),IF(ФОРМА!$C$3="Элит",INDEX(БЛОК4!L91:M95,MATCH(ФОРМА!E157,БЛОК4!M91:M95,0),1),"—"))))),0)</f>
        <v>—</v>
      </c>
      <c r="H157" s="230" t="str">
        <f>IF(AND(D157=2,OR(AND($C$3="Бизнес",E157="естественная (гравитационная)"),AND($C$3="Премиум",E157="механическая приточно-вытяжная"),AND($C$3="Элит",E157="механическая приточно-вытяжная"),E157="—")),"Требуется компенсация",IF(E157="","Не заполнено поле",""))</f>
        <v>Не заполнено поле</v>
      </c>
      <c r="J157"/>
      <c r="K157"/>
      <c r="L157"/>
    </row>
    <row r="158" spans="1:12">
      <c r="A158" s="209" t="s">
        <v>1125</v>
      </c>
      <c r="B158" s="327" t="s">
        <v>110</v>
      </c>
      <c r="C158" s="327"/>
      <c r="D158" s="237" t="str">
        <f>IF(OR($C$3="Базовый",$C$3="Комфорт"),3,IF(OR($C$3="Бизнес",$C$3="Премиум",$C$3="Элит"),2,IF(OR($C$3="",$C$3="—"),"—",1)))</f>
        <v>—</v>
      </c>
      <c r="E158" s="240"/>
      <c r="F158" s="320"/>
      <c r="G158" s="231" t="str">
        <f>IFERROR(IF($C$3="Базовый",INDEX(БЛОК4!D99:E103,MATCH(ФОРМА!E158,БЛОК4!E99:E103,0),1),IF(ФОРМА!$C$3="Комфорт",INDEX(БЛОК4!F99:G103,MATCH(ФОРМА!E158,БЛОК4!G99:G103,0),1),IF(ФОРМА!$C$3="Бизнес",INDEX(БЛОК4!H99:I103,MATCH(ФОРМА!E158,БЛОК4!I99:I103,0),1),IF(ФОРМА!$C$3="Премиум",INDEX(БЛОК4!J99:K103,MATCH(ФОРМА!E158,БЛОК4!K99:K103,0),1),IF(ФОРМА!$C$3="Элит",INDEX(БЛОК4!L99:M103,MATCH(ФОРМА!E158,БЛОК4!M99:M103,0),1),"—"))))),0)</f>
        <v>—</v>
      </c>
      <c r="H158" s="230" t="str">
        <f>IF(AND(D158=2,OR(AND($C$3="Бизнес",E158="отсутствует"),AND($C$3="Премиум",E158="комбинированная (естественный приток, механическая вытяжка)"),AND($C$3="Элит",E158="комбинированная (естественный приток, механическая вытяжка)"),E158="—")),"Требуется компенсация",IF(E158="","Не заполнено поле",""))</f>
        <v>Не заполнено поле</v>
      </c>
      <c r="J158"/>
      <c r="K158"/>
      <c r="L158"/>
    </row>
    <row r="159" spans="1:12">
      <c r="A159" s="209" t="s">
        <v>1126</v>
      </c>
      <c r="B159" s="332" t="s">
        <v>1249</v>
      </c>
      <c r="C159" s="332"/>
      <c r="D159" s="237" t="str">
        <f>IF(OR($C$3="Базовый",$C$3="Комфорт",$C$3="Бизнес"),3,IF(OR($C$3="Премиум",$C$3="Элит"),2,IF(OR($C$3="",$C$3="—"),"—",1)))</f>
        <v>—</v>
      </c>
      <c r="E159" s="240"/>
      <c r="F159" s="320"/>
      <c r="G159" s="231" t="str">
        <f>IFERROR(IF($C$3="Базовый",INDEX(БЛОК4!D107:E110,MATCH(ФОРМА!E159,БЛОК4!E107:E110,0),1),IF(ФОРМА!$C$3="Комфорт",INDEX(БЛОК4!F107:G110,MATCH(ФОРМА!E159,БЛОК4!G107:G110,0),1),IF(ФОРМА!$C$3="Бизнес",INDEX(БЛОК4!H107:I110,MATCH(ФОРМА!E159,БЛОК4!I107:I110,0),1),IF(ФОРМА!$C$3="Премиум",INDEX(БЛОК4!J107:K110,MATCH(ФОРМА!E159,БЛОК4!K107:K110,0),1),IF(ФОРМА!$C$3="Элит",INDEX(БЛОК4!L107:M110,MATCH(ФОРМА!E159,БЛОК4!M107:M110,0),1),"—"))))),0)</f>
        <v>—</v>
      </c>
      <c r="H159" s="230" t="str">
        <f>IF(AND(D159=2,OR(AND($C$3="Премиум",E159="нет"),AND($C$3="Элит",E159="да"),E159="—")),"Требуется компенсация",IF(E159="","Не заполнено поле",""))</f>
        <v>Не заполнено поле</v>
      </c>
      <c r="J159"/>
      <c r="K159"/>
      <c r="L159"/>
    </row>
    <row r="160" spans="1:12">
      <c r="A160" s="209" t="s">
        <v>1127</v>
      </c>
      <c r="B160" s="332" t="s">
        <v>101</v>
      </c>
      <c r="C160" s="332"/>
      <c r="D160" s="236" t="str">
        <f>IF($C$3&lt;&gt;"—",3,"—")</f>
        <v>—</v>
      </c>
      <c r="E160" s="240"/>
      <c r="F160" s="320"/>
      <c r="G160" s="231" t="str">
        <f>IFERROR(IF($C$3="Базовый",INDEX(БЛОК4!D114:E116,MATCH(ФОРМА!E160,БЛОК4!E114:E116,0),1),IF(ФОРМА!$C$3="Комфорт",INDEX(БЛОК4!F114:G116,MATCH(ФОРМА!E160,БЛОК4!G114:G116,0),1),IF(ФОРМА!$C$3="Бизнес",INDEX(БЛОК4!H114:I116,MATCH(ФОРМА!E160,БЛОК4!I114:I116,0),1),IF(ФОРМА!$C$3="Премиум",INDEX(БЛОК4!J114:K116,MATCH(ФОРМА!E160,БЛОК4!K114:K116,0),1),IF(ФОРМА!$C$3="Элит",INDEX(БЛОК4!L114:M116,MATCH(ФОРМА!E160,БЛОК4!M114:M116,0),1),"—"))))),0)</f>
        <v>—</v>
      </c>
      <c r="H160" s="230" t="str">
        <f t="shared" ref="H160" si="21">IF(E160="","Не заполнено поле","")</f>
        <v>Не заполнено поле</v>
      </c>
      <c r="J160"/>
      <c r="K160"/>
      <c r="L160"/>
    </row>
    <row r="161" spans="1:12">
      <c r="A161" s="209" t="s">
        <v>1128</v>
      </c>
      <c r="B161" s="327" t="s">
        <v>1231</v>
      </c>
      <c r="C161" s="327"/>
      <c r="D161" s="237" t="str">
        <f>IF(OR($C$3="Базовый",$C$3="Комфорт"),3,IF(OR($C$3="Бизнес",$C$3="Премиум",$C$3="Элит"),1,IF(OR($C$3="",$C$3="—"),"—",1)))</f>
        <v>—</v>
      </c>
      <c r="E161" s="240"/>
      <c r="F161" s="320"/>
      <c r="G161" s="231" t="str">
        <f>IFERROR(IF($C$3="Базовый",INDEX(БЛОК4!D120:E122,MATCH(ФОРМА!E161,БЛОК4!E120:E122,0),1),IF(ФОРМА!$C$3="Комфорт",INDEX(БЛОК4!F120:G122,MATCH(ФОРМА!E161,БЛОК4!G120:G122,0),1),IF(ФОРМА!$C$3="Бизнес",INDEX(БЛОК4!H120:I122,MATCH(ФОРМА!E161,БЛОК4!I120:I122,0),1),IF(ФОРМА!$C$3="Премиум",INDEX(БЛОК4!J120:K122,MATCH(ФОРМА!E161,БЛОК4!K120:K122,0),1),IF(ФОРМА!$C$3="Элит",INDEX(БЛОК4!L120:M122,MATCH(ФОРМА!E161,БЛОК4!M120:M122,0),1),"—"))))),0)</f>
        <v>—</v>
      </c>
      <c r="H161" s="230" t="str">
        <f>IF(AND(D161=1,OR(E161="нет",E161="—")),"Не соответствует классу",IF(E161="","Не заполнено поле",""))</f>
        <v>Не заполнено поле</v>
      </c>
      <c r="J161"/>
      <c r="K161"/>
      <c r="L161"/>
    </row>
    <row r="162" spans="1:12">
      <c r="A162" s="209" t="s">
        <v>1129</v>
      </c>
      <c r="B162" s="332" t="s">
        <v>1592</v>
      </c>
      <c r="C162" s="332"/>
      <c r="D162" s="237" t="str">
        <f>IF(OR($C$3="Базовый",$C$3="Комфорт",$C$3="Премиум",$C$3="Элит"),3,IF($C$3="Бизнес",2,IF(OR($C$3="",$C$3="—"),"—",1)))</f>
        <v>—</v>
      </c>
      <c r="E162" s="240"/>
      <c r="F162" s="320"/>
      <c r="G162" s="231" t="str">
        <f>IFERROR(IF($C$3="Базовый",INDEX(БЛОК4!D126:E130,MATCH(ФОРМА!E162,БЛОК4!E126:E130,0),1),IF(ФОРМА!$C$3="Комфорт",INDEX(БЛОК4!F126:G130,MATCH(ФОРМА!E162,БЛОК4!G126:G130,0),1),IF(ФОРМА!$C$3="Бизнес",INDEX(БЛОК4!H126:I130,MATCH(ФОРМА!E162,БЛОК4!I126:I130,0),1),IF(ФОРМА!$C$3="Премиум",INDEX(БЛОК4!J126:K130,MATCH(ФОРМА!E162,БЛОК4!K126:K130,0),1),IF(ФОРМА!$C$3="Элит",INDEX(БЛОК4!L126:M130,MATCH(ФОРМА!E162,БЛОК4!M126:M130,0),1),"—"))))),0)</f>
        <v>—</v>
      </c>
      <c r="H162" s="230" t="str">
        <f>IF(AND(D162=2,(OR(AND($C$3="Бизнес",E162="отсутствует"),AND(E162="—")))),"Требуется компенсация",IF(E162="","Не заполнено поле",""))</f>
        <v>Не заполнено поле</v>
      </c>
      <c r="J162"/>
      <c r="K162"/>
      <c r="L162"/>
    </row>
    <row r="163" spans="1:12">
      <c r="A163" s="209" t="s">
        <v>1222</v>
      </c>
      <c r="B163" s="332" t="s">
        <v>1232</v>
      </c>
      <c r="C163" s="332"/>
      <c r="D163" s="236" t="str">
        <f>IF($C$3&lt;&gt;"—",3,"—")</f>
        <v>—</v>
      </c>
      <c r="E163" s="240"/>
      <c r="F163" s="320"/>
      <c r="G163" s="231" t="str">
        <f>IFERROR(IF($C$3="Базовый",INDEX(БЛОК4!D134:E137,MATCH(ФОРМА!E163,БЛОК4!E134:E137,0),1),IF(ФОРМА!$C$3="Комфорт",INDEX(БЛОК4!F134:G137,MATCH(ФОРМА!E163,БЛОК4!G134:G137,0),1),IF(ФОРМА!$C$3="Бизнес",INDEX(БЛОК4!H134:I137,MATCH(ФОРМА!E163,БЛОК4!I134:I137,0),1),IF(ФОРМА!$C$3="Премиум",INDEX(БЛОК4!J134:K137,MATCH(ФОРМА!E163,БЛОК4!K134:K137,0),1),IF(ФОРМА!$C$3="Элит",INDEX(БЛОК4!L134:M137,MATCH(ФОРМА!E163,БЛОК4!M134:M137,0),1),"—"))))),0)</f>
        <v>—</v>
      </c>
      <c r="H163" s="230" t="str">
        <f t="shared" ref="H163" si="22">IF(E163="","Не заполнено поле","")</f>
        <v>Не заполнено поле</v>
      </c>
      <c r="J163"/>
      <c r="K163"/>
    </row>
    <row r="164" spans="1:12">
      <c r="A164" s="209" t="s">
        <v>1223</v>
      </c>
      <c r="B164" s="327" t="s">
        <v>192</v>
      </c>
      <c r="C164" s="327"/>
      <c r="D164" s="237" t="str">
        <f>IF(OR($C$3="Базовый",$C$3="Комфорт"),3,IF(OR($C$3="Бизнес",$C$3="Премиум",$C$3="Элит"),2,IF(OR($C$3="",$C$3="—"),"—",1)))</f>
        <v>—</v>
      </c>
      <c r="E164" s="240"/>
      <c r="F164" s="320"/>
      <c r="G164" s="231" t="str">
        <f>IFERROR(IF($C$3="Базовый",INDEX(БЛОК4!D141:E144,MATCH(ФОРМА!E164,БЛОК4!E141:E144,0),1),IF(ФОРМА!$C$3="Комфорт",INDEX(БЛОК4!F141:G144,MATCH(ФОРМА!E164,БЛОК4!G141:G144,0),1),IF(ФОРМА!$C$3="Бизнес",INDEX(БЛОК4!H141:I144,MATCH(ФОРМА!E164,БЛОК4!I141:I144,0),1),IF(ФОРМА!$C$3="Премиум",INDEX(БЛОК4!J141:K144,MATCH(ФОРМА!E164,БЛОК4!K141:K144,0),1),IF(ФОРМА!$C$3="Элит",INDEX(БЛОК4!L141:M144,MATCH(ФОРМА!E164,БЛОК4!M141:M144,0),1),"—"))))),0)</f>
        <v>—</v>
      </c>
      <c r="H164" s="230" t="str">
        <f>IF(AND(D164=2,OR(AND($C$3="Бизнес",E164="Rw ≥ 52 дБ; Lnw ≤ 60 дБ"),AND($C$3="Премиум",E164="Rw ≥ 55 дБ; Lnw ≤ 57 дБ"),AND($C$3="Элит",E164="Rw ≥ 55 дБ; Lnw ≤ 57 дБ"),E164="—")),"Требуется компенсация",IF(E164="","Не заполнено поле",""))</f>
        <v>Не заполнено поле</v>
      </c>
      <c r="J164"/>
      <c r="K164"/>
    </row>
    <row r="165" spans="1:12">
      <c r="A165" s="209" t="s">
        <v>1224</v>
      </c>
      <c r="B165" s="327" t="s">
        <v>53</v>
      </c>
      <c r="C165" s="327"/>
      <c r="D165" s="237" t="str">
        <f>IF(OR($C$3="Базовый",$C$3="Комфорт"),3,IF(OR($C$3="Бизнес",$C$3="Премиум",$C$3="Элит"),1,IF(OR($C$3="",$C$3="—"),"—",1)))</f>
        <v>—</v>
      </c>
      <c r="E165" s="240"/>
      <c r="F165" s="320"/>
      <c r="G165" s="231" t="str">
        <f>IFERROR(IF($C$3="Базовый",INDEX(БЛОК4!D148:E150,MATCH(ФОРМА!E165,БЛОК4!E148:E150,0),1),IF(ФОРМА!$C$3="Комфорт",INDEX(БЛОК4!F148:G150,MATCH(ФОРМА!E165,БЛОК4!G148:G150,0),1),IF(ФОРМА!$C$3="Бизнес",INDEX(БЛОК4!H148:I150,MATCH(ФОРМА!E165,БЛОК4!I148:I150,0),1),IF(ФОРМА!$C$3="Премиум",INDEX(БЛОК4!J148:K150,MATCH(ФОРМА!E165,БЛОК4!K148:K150,0),1),IF(ФОРМА!$C$3="Элит",INDEX(БЛОК4!L148:M150,MATCH(ФОРМА!E165,БЛОК4!M148:M150,0),1),"—"))))),0)</f>
        <v>—</v>
      </c>
      <c r="H165" s="230" t="str">
        <f>IF(AND(D165=1,OR(E165="нет",E165="—")),"Не соответствует классу",IF(E165="","Не заполнено поле",""))</f>
        <v>Не заполнено поле</v>
      </c>
      <c r="J165"/>
      <c r="K165"/>
    </row>
    <row r="166" spans="1:12">
      <c r="A166" s="209" t="s">
        <v>1225</v>
      </c>
      <c r="B166" s="332" t="s">
        <v>1279</v>
      </c>
      <c r="C166" s="332"/>
      <c r="D166" s="237" t="str">
        <f>IF(OR($C$3="Базовый",$C$3="Комфорт",$C$3="Премиум",$C$3="Элит"),3,IF($C$3="Бизнес",2,IF(OR($C$3="",$C$3="—"),"—",1)))</f>
        <v>—</v>
      </c>
      <c r="E166" s="240"/>
      <c r="F166" s="320"/>
      <c r="G166" s="231" t="str">
        <f>IFERROR(IF($C$3="Базовый",INDEX(БЛОК4!D154:E161,MATCH(ФОРМА!E166,БЛОК4!E154:E161,0),1),IF(ФОРМА!$C$3="Комфорт",INDEX(БЛОК4!F154:G161,MATCH(ФОРМА!E166,БЛОК4!G154:G161,0),1),IF(ФОРМА!$C$3="Бизнес",INDEX(БЛОК4!H154:I161,MATCH(ФОРМА!E166,БЛОК4!I154:I161,0),1),IF(ФОРМА!$C$3="Премиум",INDEX(БЛОК4!J154:K161,MATCH(ФОРМА!E166,БЛОК4!K154:K161,0),1),IF(ФОРМА!$C$3="Элит",INDEX(БЛОК4!L154:M161,MATCH(ФОРМА!E166,БЛОК4!M154:M161,0),1),"—"))))),0)</f>
        <v>—</v>
      </c>
      <c r="H166" s="230" t="str">
        <f t="shared" ref="H166" si="23">IF(E166="","Не заполнено поле","")</f>
        <v>Не заполнено поле</v>
      </c>
      <c r="J166"/>
      <c r="K166"/>
    </row>
    <row r="167" spans="1:12">
      <c r="A167" s="209" t="s">
        <v>1226</v>
      </c>
      <c r="B167" s="327" t="s">
        <v>108</v>
      </c>
      <c r="C167" s="327"/>
      <c r="D167" s="237" t="str">
        <f>IF(OR($C$3="Базовый",$C$3="Комфорт",$C$3="Бизнес"),3,IF(OR($C$3="Премиум",$C$3="Элит"),1,IF(OR($C$3="",$C$3="—"),"—",1)))</f>
        <v>—</v>
      </c>
      <c r="E167" s="240"/>
      <c r="F167" s="320"/>
      <c r="G167" s="231" t="str">
        <f>IFERROR(IF($C$3="Базовый",INDEX(БЛОК4!D165:E167,MATCH(ФОРМА!E167,БЛОК4!E165:E167,0),1),IF(ФОРМА!$C$3="Комфорт",INDEX(БЛОК4!F165:G167,MATCH(ФОРМА!E167,БЛОК4!G165:G167,0),1),IF(ФОРМА!$C$3="Бизнес",INDEX(БЛОК4!H165:I167,MATCH(ФОРМА!E167,БЛОК4!I165:I167,0),1),IF(ФОРМА!$C$3="Премиум",INDEX(БЛОК4!J165:K167,MATCH(ФОРМА!E167,БЛОК4!K165:K167,0),1),IF(ФОРМА!$C$3="Элит",INDEX(БЛОК4!L165:M167,MATCH(ФОРМА!E167,БЛОК4!M165:M167,0),1),"—"))))),0)</f>
        <v>—</v>
      </c>
      <c r="H167" s="230" t="str">
        <f>IF(AND(D167=1,OR(E167="нет",E167="—")),"Не соответствует классу",IF(E167="","Не заполнено поле",""))</f>
        <v>Не заполнено поле</v>
      </c>
      <c r="J167"/>
      <c r="K167"/>
    </row>
    <row r="168" spans="1:12">
      <c r="A168" s="209" t="s">
        <v>1227</v>
      </c>
      <c r="B168" s="332" t="s">
        <v>1596</v>
      </c>
      <c r="C168" s="332"/>
      <c r="D168" s="237" t="str">
        <f>IF($C$3="Базовый",3,IF(OR($C$3="Комфорт",$C$3="Бизнес",$C$3="Премиум"),2,IF($C$3="Элит",1,IF(OR($C$3="",$C$3="—"),"—",1))))</f>
        <v>—</v>
      </c>
      <c r="E168" s="240"/>
      <c r="F168" s="320"/>
      <c r="G168" s="231" t="str">
        <f>IFERROR(IF($C$3="Базовый",INDEX(БЛОК4!D171:E177,MATCH(ФОРМА!E168,БЛОК4!E171:E177,0),1),IF(ФОРМА!$C$3="Комфорт",INDEX(БЛОК4!F171:G177,MATCH(ФОРМА!E168,БЛОК4!G171:G177,0),1),IF(ФОРМА!$C$3="Бизнес",INDEX(БЛОК4!H171:I177,MATCH(ФОРМА!E168,БЛОК4!I171:I177,0),1),IF(ФОРМА!$C$3="Премиум",INDEX(БЛОК4!J171:K177,MATCH(ФОРМА!E168,БЛОК4!K171:K177,0),1),IF(ФОРМА!$C$3="Элит",INDEX(БЛОК4!L171:M177,MATCH(ФОРМА!E168,БЛОК4!M171:M177,0),1),"—"))))),0)</f>
        <v>—</v>
      </c>
      <c r="H168" s="230" t="str">
        <f>IF(AND(D168=2,(OR(AND($C$3="Комфорт",E168="1 зона"),AND($C$3="Бизнес",E168="2 зоны"),AND($C$3="Премиум",E168="3 зоны"),AND(E168="—")))),"Требуется компенсация",IF(AND(D168=1,E168="—"),"Не соответствует классу",IF(E168="","Не заполнено поле","")))</f>
        <v>Не заполнено поле</v>
      </c>
      <c r="J168"/>
      <c r="K168"/>
      <c r="L168"/>
    </row>
    <row r="169" spans="1:12">
      <c r="A169" s="209" t="s">
        <v>1228</v>
      </c>
      <c r="B169" s="327" t="s">
        <v>112</v>
      </c>
      <c r="C169" s="327"/>
      <c r="D169" s="237" t="str">
        <f>IF(OR($C$3="Базовый",$C$3="Комфорт",$C$3="Бизнес",$C$3="Премиум"),3,IF($C$3="Элит",1,IF(OR($C$3="",$C$3="—"),"—",1)))</f>
        <v>—</v>
      </c>
      <c r="E169" s="240"/>
      <c r="F169" s="320"/>
      <c r="G169" s="231" t="str">
        <f>IFERROR(IF($C$3="Базовый",INDEX(БЛОК4!D181:E183,MATCH(ФОРМА!E169,БЛОК4!E181:E183,0),1),IF(ФОРМА!$C$3="Комфорт",INDEX(БЛОК4!F181:G183,MATCH(ФОРМА!E169,БЛОК4!G181:G183,0),1),IF(ФОРМА!$C$3="Бизнес",INDEX(БЛОК4!H181:I183,MATCH(ФОРМА!E169,БЛОК4!I181:I183,0),1),IF(ФОРМА!$C$3="Премиум",INDEX(БЛОК4!J181:K183,MATCH(ФОРМА!E169,БЛОК4!K181:K183,0),1),IF(ФОРМА!$C$3="Элит",INDEX(БЛОК4!L181:M183,MATCH(ФОРМА!E169,БЛОК4!M181:M183,0),1),"—"))))),0)</f>
        <v>—</v>
      </c>
      <c r="H169" s="230" t="str">
        <f>IF(AND(D169=1,OR(E169="нет",E169="—")),"Не соответствует классу",IF(E169="","Не заполнено поле",""))</f>
        <v>Не заполнено поле</v>
      </c>
      <c r="J169"/>
      <c r="K169"/>
      <c r="L169"/>
    </row>
    <row r="170" spans="1:12">
      <c r="A170" s="209" t="s">
        <v>1229</v>
      </c>
      <c r="B170" s="327" t="s">
        <v>113</v>
      </c>
      <c r="C170" s="327"/>
      <c r="D170" s="237" t="str">
        <f>IF(OR($C$3="Базовый",$C$3="Комфорт",$C$3="Бизнес",$C$3="Премиум"),3,IF($C$3="Элит",1,IF(OR($C$3="",$C$3="—"),"—",1)))</f>
        <v>—</v>
      </c>
      <c r="E170" s="240"/>
      <c r="F170" s="320"/>
      <c r="G170" s="231" t="str">
        <f>IFERROR(IF($C$3="Базовый",INDEX(БЛОК4!D187:E189,MATCH(ФОРМА!E170,БЛОК4!E187:E189,0),1),IF(ФОРМА!$C$3="Комфорт",INDEX(БЛОК4!F187:G189,MATCH(ФОРМА!E170,БЛОК4!G187:G189,0),1),IF(ФОРМА!$C$3="Бизнес",INDEX(БЛОК4!H187:I189,MATCH(ФОРМА!E170,БЛОК4!I187:I189,0),1),IF(ФОРМА!$C$3="Премиум",INDEX(БЛОК4!J187:K189,MATCH(ФОРМА!E170,БЛОК4!K187:K189,0),1),IF(ФОРМА!$C$3="Элит",INDEX(БЛОК4!L187:M189,MATCH(ФОРМА!E170,БЛОК4!M187:M189,0),1),"—"))))),0)</f>
        <v>—</v>
      </c>
      <c r="H170" s="230" t="str">
        <f>IF(AND(D170=1,OR(E170="нет",E170="—")),"Не соответствует классу",IF(E170="","Не заполнено поле",""))</f>
        <v>Не заполнено поле</v>
      </c>
      <c r="J170"/>
      <c r="K170"/>
      <c r="L170"/>
    </row>
    <row r="171" spans="1:12">
      <c r="A171" s="333" t="s">
        <v>1130</v>
      </c>
      <c r="B171" s="334"/>
      <c r="C171" s="329"/>
      <c r="D171" s="228"/>
      <c r="E171" s="239"/>
      <c r="F171" s="319"/>
      <c r="G171" s="227">
        <f>SUM(G172:G178)</f>
        <v>0</v>
      </c>
      <c r="H171" s="228"/>
      <c r="J171"/>
      <c r="K171"/>
      <c r="L171"/>
    </row>
    <row r="172" spans="1:12">
      <c r="A172" s="209" t="s">
        <v>1131</v>
      </c>
      <c r="B172" s="332" t="s">
        <v>155</v>
      </c>
      <c r="C172" s="332"/>
      <c r="D172" s="236" t="str">
        <f t="shared" ref="D172:D175" si="24">IF($C$3&lt;&gt;"—",3,"—")</f>
        <v>—</v>
      </c>
      <c r="E172" s="240"/>
      <c r="F172" s="320"/>
      <c r="G172" s="231" t="str">
        <f>IFERROR(IF($C$3="Базовый",INDEX(БЛОК4!D194:E198,MATCH(ФОРМА!E172,БЛОК4!E194:E198,0),1),IF(ФОРМА!$C$3="Комфорт",INDEX(БЛОК4!F194:G198,MATCH(ФОРМА!E172,БЛОК4!G194:G198,0),1),IF(ФОРМА!$C$3="Бизнес",INDEX(БЛОК4!H194:I198,MATCH(ФОРМА!E172,БЛОК4!I194:I198,0),1),IF(ФОРМА!$C$3="Премиум",INDEX(БЛОК4!J194:K198,MATCH(ФОРМА!E172,БЛОК4!K194:K198,0),1),IF(ФОРМА!$C$3="Элит",INDEX(БЛОК4!L194:M198,MATCH(ФОРМА!E172,БЛОК4!M194:M198,0),1),"—"))))),0)</f>
        <v>—</v>
      </c>
      <c r="H172" s="230" t="str">
        <f t="shared" ref="H172:H175" si="25">IF(E172="","Не заполнено поле","")</f>
        <v>Не заполнено поле</v>
      </c>
      <c r="J172"/>
      <c r="K172"/>
      <c r="L172"/>
    </row>
    <row r="173" spans="1:12">
      <c r="A173" s="209" t="s">
        <v>1133</v>
      </c>
      <c r="B173" s="327" t="s">
        <v>156</v>
      </c>
      <c r="C173" s="327"/>
      <c r="D173" s="236" t="str">
        <f t="shared" si="24"/>
        <v>—</v>
      </c>
      <c r="E173" s="240"/>
      <c r="F173" s="320"/>
      <c r="G173" s="231" t="str">
        <f>IFERROR(IF($C$3="Базовый",INDEX(БЛОК4!D202:E207,MATCH(ФОРМА!E173,БЛОК4!E202:E207,0),1),IF(ФОРМА!$C$3="Комфорт",INDEX(БЛОК4!F202:G207,MATCH(ФОРМА!E173,БЛОК4!G202:G207,0),1),IF(ФОРМА!$C$3="Бизнес",INDEX(БЛОК4!H202:I207,MATCH(ФОРМА!E173,БЛОК4!I202:I207,0),1),IF(ФОРМА!$C$3="Премиум",INDEX(БЛОК4!J202:K207,MATCH(ФОРМА!E173,БЛОК4!K202:K207,0),1),IF(ФОРМА!$C$3="Элит",INDEX(БЛОК4!L202:M207,MATCH(ФОРМА!E173,БЛОК4!M202:M207,0),1),"—"))))),0)</f>
        <v>—</v>
      </c>
      <c r="H173" s="230" t="str">
        <f t="shared" si="25"/>
        <v>Не заполнено поле</v>
      </c>
      <c r="J173"/>
      <c r="K173"/>
      <c r="L173"/>
    </row>
    <row r="174" spans="1:12">
      <c r="A174" s="209" t="s">
        <v>1134</v>
      </c>
      <c r="B174" s="330" t="s">
        <v>1298</v>
      </c>
      <c r="C174" s="331"/>
      <c r="D174" s="236" t="str">
        <f t="shared" si="24"/>
        <v>—</v>
      </c>
      <c r="E174" s="240"/>
      <c r="F174" s="320"/>
      <c r="G174" s="231" t="str">
        <f>IFERROR(IF($C$3="Базовый",INDEX(БЛОК4!D211:E216,MATCH(ФОРМА!E174,БЛОК4!E211:E216,0),1),IF(ФОРМА!$C$3="Комфорт",INDEX(БЛОК4!F211:G216,MATCH(ФОРМА!E174,БЛОК4!G211:G216,0),1),IF(ФОРМА!$C$3="Бизнес",INDEX(БЛОК4!H211:I216,MATCH(ФОРМА!E174,БЛОК4!I211:I216,0),1),IF(ФОРМА!$C$3="Премиум",INDEX(БЛОК4!J211:K216,MATCH(ФОРМА!E174,БЛОК4!K211:K216,0),1),IF(ФОРМА!$C$3="Элит",INDEX(БЛОК4!L211:M216,MATCH(ФОРМА!E174,БЛОК4!M211:M216,0),1),"—"))))),0)</f>
        <v>—</v>
      </c>
      <c r="H174" s="230" t="str">
        <f t="shared" si="25"/>
        <v>Не заполнено поле</v>
      </c>
      <c r="J174"/>
      <c r="K174"/>
      <c r="L174"/>
    </row>
    <row r="175" spans="1:12">
      <c r="A175" s="209" t="s">
        <v>1135</v>
      </c>
      <c r="B175" s="330" t="s">
        <v>1311</v>
      </c>
      <c r="C175" s="331"/>
      <c r="D175" s="236" t="str">
        <f t="shared" si="24"/>
        <v>—</v>
      </c>
      <c r="E175" s="240"/>
      <c r="F175" s="320"/>
      <c r="G175" s="231" t="str">
        <f>IFERROR(IF($C$3="Базовый",INDEX(БЛОК4!D220:E224,MATCH(ФОРМА!E175,БЛОК4!E220:E224,0),1),IF(ФОРМА!$C$3="Комфорт",INDEX(БЛОК4!F220:G224,MATCH(ФОРМА!E175,БЛОК4!G220:G224,0),1),IF(ФОРМА!$C$3="Бизнес",INDEX(БЛОК4!H220:I224,MATCH(ФОРМА!E175,БЛОК4!I220:I224,0),1),IF(ФОРМА!$C$3="Премиум",INDEX(БЛОК4!J220:K224,MATCH(ФОРМА!E175,БЛОК4!K220:K224,0),1),IF(ФОРМА!$C$3="Элит",INDEX(БЛОК4!L220:M224,MATCH(ФОРМА!E175,БЛОК4!M220:M224,0),1),"—"))))),0)</f>
        <v>—</v>
      </c>
      <c r="H175" s="230" t="str">
        <f t="shared" si="25"/>
        <v>Не заполнено поле</v>
      </c>
      <c r="J175"/>
      <c r="K175"/>
      <c r="L175"/>
    </row>
    <row r="176" spans="1:12">
      <c r="A176" s="209" t="s">
        <v>1136</v>
      </c>
      <c r="B176" s="330" t="s">
        <v>1320</v>
      </c>
      <c r="C176" s="331"/>
      <c r="D176" s="237" t="str">
        <f>IF(OR($C$3="Базовый",$C$3="Комфорт"),3,IF(OR($C$3="Бизнес",$C$3="Премиум",$C$3="Элит"),2,IF(OR($C$3="",$C$3="—"),"—",1)))</f>
        <v>—</v>
      </c>
      <c r="E176" s="240"/>
      <c r="F176" s="320"/>
      <c r="G176" s="231" t="str">
        <f>IFERROR(IF($C$3="Базовый",INDEX(БЛОК4!D228:E233,MATCH(ФОРМА!E176,БЛОК4!E228:E233,0),1),IF(ФОРМА!$C$3="Комфорт",INDEX(БЛОК4!F228:G233,MATCH(ФОРМА!E176,БЛОК4!G228:G233,0),1),IF(ФОРМА!$C$3="Бизнес",INDEX(БЛОК4!H228:I233,MATCH(ФОРМА!E176,БЛОК4!I228:I233,0),1),IF(ФОРМА!$C$3="Премиум",INDEX(БЛОК4!J228:K233,MATCH(ФОРМА!E176,БЛОК4!K228:K233,0),1),IF(ФОРМА!$C$3="Элит",INDEX(БЛОК4!L228:M233,MATCH(ФОРМА!E176,БЛОК4!M228:M233,0),1),"—"))))),0)</f>
        <v>—</v>
      </c>
      <c r="H176" s="230" t="str">
        <f>IF(AND(D176=2,OR(AND($C$3="Бизнес",E176="минимальный охват"),AND($C$3="Премиум",E176="базовый охват"),AND($C$3="Элит",E176="полный охват"),E176="—")),"Требуется компенсация",IF(E176="","Не заполнено поле",""))</f>
        <v>Не заполнено поле</v>
      </c>
      <c r="J176"/>
      <c r="K176"/>
    </row>
    <row r="177" spans="1:12">
      <c r="A177" s="209" t="s">
        <v>1137</v>
      </c>
      <c r="B177" s="330" t="s">
        <v>1322</v>
      </c>
      <c r="C177" s="331"/>
      <c r="D177" s="237" t="str">
        <f>IF(OR($C$3="Базовый",$C$3="Комфорт"),3,IF(OR($C$3="Бизнес",$C$3="Премиум",$C$3="Элит"),2,IF(OR($C$3="",$C$3="—"),"—",1)))</f>
        <v>—</v>
      </c>
      <c r="E177" s="240"/>
      <c r="F177" s="320"/>
      <c r="G177" s="231" t="str">
        <f>IFERROR(IF($C$3="Базовый",INDEX(БЛОК4!D237:E241,MATCH(ФОРМА!E177,БЛОК4!E237:E241,0),1),IF(ФОРМА!$C$3="Комфорт",INDEX(БЛОК4!F237:G241,MATCH(ФОРМА!E177,БЛОК4!G237:G241,0),1),IF(ФОРМА!$C$3="Бизнес",INDEX(БЛОК4!H237:I241,MATCH(ФОРМА!E177,БЛОК4!I237:I241,0),1),IF(ФОРМА!$C$3="Премиум",INDEX(БЛОК4!J237:K241,MATCH(ФОРМА!E177,БЛОК4!K237:K241,0),1),IF(ФОРМА!$C$3="Элит",INDEX(БЛОК4!L237:M241,MATCH(ФОРМА!E177,БЛОК4!M237:M241,0),1),"—"))))),0)</f>
        <v>—</v>
      </c>
      <c r="H177" s="230" t="str">
        <f>IF(AND(D177=2,OR(AND($C$3="Бизнес",E177="выгрузка по запросу "),AND($C$3="Премиум",E177="онлайн для жителей "),AND($C$3="Элит",E177="онлайн для жителей "),E177="—")),"Требуется компенсация",IF(E177="","Не заполнено поле",""))</f>
        <v>Не заполнено поле</v>
      </c>
      <c r="J177"/>
      <c r="K177"/>
    </row>
    <row r="178" spans="1:12">
      <c r="A178" s="209" t="s">
        <v>1328</v>
      </c>
      <c r="B178" s="330" t="s">
        <v>1327</v>
      </c>
      <c r="C178" s="331"/>
      <c r="D178" s="237" t="str">
        <f>IF(OR($C$3="Базовый",$C$3="Комфорт",$C$3="Бизнес"),3,IF(OR($C$3="Премиум",$C$3="Элит"),2,IF(OR($C$3="",$C$3="—"),"—",1)))</f>
        <v>—</v>
      </c>
      <c r="E178" s="240"/>
      <c r="F178" s="320"/>
      <c r="G178" s="231" t="str">
        <f>IFERROR(IF($C$3="Базовый",INDEX(БЛОК4!D245:E249,MATCH(ФОРМА!E178,БЛОК4!E245:E249,0),1),IF(ФОРМА!$C$3="Комфорт",INDEX(БЛОК4!F245:G249,MATCH(ФОРМА!E178,БЛОК4!G245:G249,0),1),IF(ФОРМА!$C$3="Бизнес",INDEX(БЛОК4!H245:I249,MATCH(ФОРМА!E178,БЛОК4!I245:I249,0),1),IF(ФОРМА!$C$3="Премиум",INDEX(БЛОК4!J245:K249,MATCH(ФОРМА!E178,БЛОК4!K245:K249,0),1),IF(ФОРМА!$C$3="Элит",INDEX(БЛОК4!L245:M249,MATCH(ФОРМА!E178,БЛОК4!M245:M249,0),1),"—"))))),0)</f>
        <v>—</v>
      </c>
      <c r="H178" s="230" t="str">
        <f>IF(AND(D178=2,OR(AND($C$3="Премиум",E178="интеграция с лифтами "),AND($C$3="Элит",E178="интеграция с лифтами + видеоаналитика "),E178="—")),"Требуется компенсация",IF(E178="","Не заполнено поле",""))</f>
        <v>Не заполнено поле</v>
      </c>
      <c r="J178"/>
      <c r="K178"/>
    </row>
    <row r="179" spans="1:12">
      <c r="A179" s="335" t="s">
        <v>1356</v>
      </c>
      <c r="B179" s="334"/>
      <c r="C179" s="329"/>
      <c r="D179" s="226"/>
      <c r="E179" s="238"/>
      <c r="F179" s="318"/>
      <c r="G179" s="226"/>
      <c r="H179" s="226"/>
      <c r="J179"/>
      <c r="K179"/>
    </row>
    <row r="180" spans="1:12">
      <c r="A180" s="333" t="s">
        <v>1138</v>
      </c>
      <c r="B180" s="334"/>
      <c r="C180" s="329"/>
      <c r="D180" s="228"/>
      <c r="E180" s="239"/>
      <c r="F180" s="319"/>
      <c r="G180" s="227">
        <f>SUM(G181:G188)</f>
        <v>0</v>
      </c>
      <c r="H180" s="228"/>
      <c r="J180"/>
      <c r="K180"/>
    </row>
    <row r="181" spans="1:12">
      <c r="A181" s="209" t="s">
        <v>1132</v>
      </c>
      <c r="B181" s="328" t="str">
        <f>БЛОК5!B4</f>
        <v>Режим работы консьерж-сервиса</v>
      </c>
      <c r="C181" s="329"/>
      <c r="D181" s="237" t="str">
        <f>IF(OR($C$3="Базовый",$C$3="Комфорт"),3,IF(OR($C$3="Бизнес",$C$3="Премиум",$C$3="Элит"),2,IF(OR($C$3="",$C$3="—"),"—",1)))</f>
        <v>—</v>
      </c>
      <c r="E181" s="240"/>
      <c r="F181" s="320"/>
      <c r="G181" s="231" t="str">
        <f>IFERROR(IF($C$3="Базовый",INDEX(БЛОК5!D4:E9,MATCH(ФОРМА!E181,БЛОК5!E4:E9,0),1),IF(ФОРМА!$C$3="Комфорт",INDEX(БЛОК5!F4:G9,MATCH(ФОРМА!E181,БЛОК5!G4:G9,0),1),IF(ФОРМА!$C$3="Бизнес",INDEX(БЛОК5!H4:I9,MATCH(ФОРМА!E181,БЛОК5!I4:I9,0),1),IF(ФОРМА!$C$3="Премиум",INDEX(БЛОК5!J4:K9,MATCH(ФОРМА!E181,БЛОК5!K4:K9,0),1),IF(ФОРМА!$C$3="Элит",INDEX(БЛОК5!L4:M9,MATCH(ФОРМА!E181,БЛОК5!M4:M9,0),1),"—"))))),0)</f>
        <v>—</v>
      </c>
      <c r="H181" s="230" t="str">
        <f>IF(AND(D181=2,OR(AND($C$3="Бизнес",E181="6 - 12 часов"),AND($C$3="Премиум",E181="12 часов"),AND($C$3="Элит",E181="24/7"),E181="—")),"Требуется компенсация",IF(E181="","Не заполнено поле",""))</f>
        <v>Не заполнено поле</v>
      </c>
      <c r="J181"/>
      <c r="K181"/>
    </row>
    <row r="182" spans="1:12">
      <c r="A182" s="209" t="s">
        <v>1139</v>
      </c>
      <c r="B182" s="328" t="str">
        <f>БЛОК5!B13</f>
        <v>Тип оператора сервисной компании (гостиничный / собственный / аутсорсинг)</v>
      </c>
      <c r="C182" s="329"/>
      <c r="D182" s="236" t="str">
        <f>IF($C$3&lt;&gt;"—",3,"—")</f>
        <v>—</v>
      </c>
      <c r="E182" s="240"/>
      <c r="F182" s="320"/>
      <c r="G182" s="231" t="str">
        <f>IFERROR(IF($C$3="Базовый",INDEX(БЛОК5!D13:E16,MATCH(ФОРМА!E182,БЛОК5!E13:E16,0),1),IF(ФОРМА!$C$3="Комфорт",INDEX(БЛОК5!F13:G16,MATCH(ФОРМА!E182,БЛОК5!G13:G16,0),1),IF(ФОРМА!$C$3="Бизнес",INDEX(БЛОК5!H13:I16,MATCH(ФОРМА!E182,БЛОК5!I13:I16,0),1),IF(ФОРМА!$C$3="Премиум",INDEX(БЛОК5!J13:K16,MATCH(ФОРМА!E182,БЛОК5!K13:K16,0),1),IF(ФОРМА!$C$3="Элит",INDEX(БЛОК5!L13:M16,MATCH(ФОРМА!E182,БЛОК5!M13:M16,0),1),"—"))))),0)</f>
        <v>—</v>
      </c>
      <c r="H182" s="230" t="str">
        <f t="shared" ref="H182" si="26">IF(E182="","Не заполнено поле","")</f>
        <v>Не заполнено поле</v>
      </c>
      <c r="J182"/>
      <c r="K182"/>
      <c r="L182"/>
    </row>
    <row r="183" spans="1:12">
      <c r="A183" s="209" t="s">
        <v>1140</v>
      </c>
      <c r="B183" s="328" t="str">
        <f>БЛОК5!B20</f>
        <v>Наличие в ЖК служебных помещений для деятельности УК (диспетчерская, бэкофис, кладовые, ПУИ, комната персонала)</v>
      </c>
      <c r="C183" s="329"/>
      <c r="D183" s="237" t="str">
        <f>IF($C$3="Базовый",3,IF($C$3="Комфорт",2,IF(OR($C$3="Бизнес",$C$3="Премиум",$C$3="Элит"),1,IF(OR($C$3="",$C$3="—"),"—",1))))</f>
        <v>—</v>
      </c>
      <c r="E183" s="240"/>
      <c r="F183" s="320"/>
      <c r="G183" s="231" t="str">
        <f>IFERROR(IF($C$3="Базовый",INDEX(БЛОК5!D20:E22,MATCH(ФОРМА!E183,БЛОК5!E20:E22,0),1),IF(ФОРМА!$C$3="Комфорт",INDEX(БЛОК5!F20:G22,MATCH(ФОРМА!E183,БЛОК5!G20:G22,0),1),IF(ФОРМА!$C$3="Бизнес",INDEX(БЛОК5!H20:I22,MATCH(ФОРМА!E183,БЛОК5!I20:I22,0),1),IF(ФОРМА!$C$3="Премиум",INDEX(БЛОК5!J20:K22,MATCH(ФОРМА!E183,БЛОК5!K20:K22,0),1),IF(ФОРМА!$C$3="Элит",INDEX(БЛОК5!L20:M22,MATCH(ФОРМА!E183,БЛОК5!M20:M22,0),1),"—"))))),0)</f>
        <v>—</v>
      </c>
      <c r="H183" s="230" t="str">
        <f>IF(AND(D183=2,(OR(AND($C$3="Комфорт",E183="нет"),AND(E183="—")))),"Требуется компенсация",IF(AND(D183=1,E183="—"),"Не соответствует классу",IF(E183="","Не заполнено поле","")))</f>
        <v>Не заполнено поле</v>
      </c>
      <c r="J183"/>
      <c r="K183"/>
      <c r="L183"/>
    </row>
    <row r="184" spans="1:12">
      <c r="A184" s="209" t="s">
        <v>1141</v>
      </c>
      <c r="B184" s="328" t="str">
        <f>БЛОК5!B26</f>
        <v>Наличие переговорных зон / помещений для жителей</v>
      </c>
      <c r="C184" s="329"/>
      <c r="D184" s="237" t="str">
        <f>IF(OR($C$3="Базовый",$C$3="Комфорт"),3,IF($C$3="Бизнес",2,IF(OR($C$3="Премиум",$C$3="Элит"),1,IF(OR($C$3="",$C$3="—"),"—",1))))</f>
        <v>—</v>
      </c>
      <c r="E184" s="240"/>
      <c r="F184" s="320"/>
      <c r="G184" s="231" t="str">
        <f>IFERROR(IF($C$3="Базовый",INDEX(БЛОК5!D26:E28,MATCH(ФОРМА!E184,БЛОК5!E26:E28,0),1),IF(ФОРМА!$C$3="Комфорт",INDEX(БЛОК5!F26:G28,MATCH(ФОРМА!E184,БЛОК5!G26:G28,0),1),IF(ФОРМА!$C$3="Бизнес",INDEX(БЛОК5!H26:I28,MATCH(ФОРМА!E184,БЛОК5!I26:I28,0),1),IF(ФОРМА!$C$3="Премиум",INDEX(БЛОК5!J26:K28,MATCH(ФОРМА!E184,БЛОК5!K26:K28,0),1),IF(ФОРМА!$C$3="Элит",INDEX(БЛОК5!L26:M28,MATCH(ФОРМА!E184,БЛОК5!M26:M28,0),1),"—"))))),0)</f>
        <v>—</v>
      </c>
      <c r="H184" s="230" t="str">
        <f>IF(AND(D184=2,(OR(AND($C$3="Бизнес",E184="нет"),AND(E184="—")))),"Требуется компенсация",IF(AND(D184=1,E184="—"),"Не соответствует классу",IF(E184="","Не заполнено поле","")))</f>
        <v>Не заполнено поле</v>
      </c>
      <c r="J184"/>
      <c r="K184"/>
      <c r="L184"/>
    </row>
    <row r="185" spans="1:12">
      <c r="A185" s="209" t="s">
        <v>1142</v>
      </c>
      <c r="B185" s="328" t="str">
        <f>БЛОК5!B32</f>
        <v>Наличие приложения для резидентов</v>
      </c>
      <c r="C185" s="329"/>
      <c r="D185" s="237" t="str">
        <f>IF($C$3="Базовый",3,IF($C$3="Комфорт",2,IF(OR($C$3="Бизнес",$C$3="Премиум",$C$3="Элит"),1,IF(OR($C$3="",$C$3="—"),"—",1))))</f>
        <v>—</v>
      </c>
      <c r="E185" s="240"/>
      <c r="F185" s="320"/>
      <c r="G185" s="231" t="str">
        <f>IFERROR(IF($C$3="Базовый",INDEX(БЛОК5!D32:E34,MATCH(ФОРМА!E185,БЛОК5!E32:E34,0),1),IF(ФОРМА!$C$3="Комфорт",INDEX(БЛОК5!F32:G34,MATCH(ФОРМА!E185,БЛОК5!G32:G34,0),1),IF(ФОРМА!$C$3="Бизнес",INDEX(БЛОК5!H32:I34,MATCH(ФОРМА!E185,БЛОК5!I32:I34,0),1),IF(ФОРМА!$C$3="Премиум",INDEX(БЛОК5!J32:K34,MATCH(ФОРМА!E185,БЛОК5!K32:K34,0),1),IF(ФОРМА!$C$3="Элит",INDEX(БЛОК5!L32:M34,MATCH(ФОРМА!E185,БЛОК5!M32:M34,0),1),"—"))))),0)</f>
        <v>—</v>
      </c>
      <c r="H185" s="230" t="str">
        <f>IF(AND(D185=2,(OR(AND($C$3="Комфорт",E185="нет"),AND(E185="—")))),"Требуется компенсация",IF(AND(D185=1,E185="—"),"Не соответствует классу",IF(E185="","Не заполнено поле","")))</f>
        <v>Не заполнено поле</v>
      </c>
      <c r="J185"/>
      <c r="K185"/>
      <c r="L185"/>
    </row>
    <row r="186" spans="1:12">
      <c r="A186" s="209" t="s">
        <v>1143</v>
      </c>
      <c r="B186" s="330" t="str">
        <f>БЛОК5!B38</f>
        <v>Интеграция с «умным домом»</v>
      </c>
      <c r="C186" s="331"/>
      <c r="D186" s="236" t="str">
        <f>IF($C$3&lt;&gt;"—",3,"—")</f>
        <v>—</v>
      </c>
      <c r="E186" s="240"/>
      <c r="F186" s="320"/>
      <c r="G186" s="231" t="str">
        <f>IFERROR(IF($C$3="Базовый",INDEX(БЛОК5!D38:E42,MATCH(ФОРМА!E186,БЛОК5!E38:E42,0),1),IF(ФОРМА!$C$3="Комфорт",INDEX(БЛОК5!F38:G42,MATCH(ФОРМА!E186,БЛОК5!G38:G42,0),1),IF(ФОРМА!$C$3="Бизнес",INDEX(БЛОК5!H38:I42,MATCH(ФОРМА!E186,БЛОК5!I38:I42,0),1),IF(ФОРМА!$C$3="Премиум",INDEX(БЛОК5!J38:K42,MATCH(ФОРМА!E186,БЛОК5!K38:K42,0),1),IF(ФОРМА!$C$3="Элит",INDEX(БЛОК5!L38:M42,MATCH(ФОРМА!E186,БЛОК5!M38:M42,0),1),"—"))))),0)</f>
        <v>—</v>
      </c>
      <c r="H186" s="230" t="str">
        <f t="shared" ref="H186" si="27">IF(E186="","Не заполнено поле","")</f>
        <v>Не заполнено поле</v>
      </c>
      <c r="J186"/>
      <c r="K186"/>
      <c r="L186"/>
    </row>
    <row r="187" spans="1:12">
      <c r="A187" s="209" t="s">
        <v>1144</v>
      </c>
      <c r="B187" s="330" t="str">
        <f>БЛОК5!B46</f>
        <v>Сервис доставки</v>
      </c>
      <c r="C187" s="331"/>
      <c r="D187" s="237" t="str">
        <f>IF(OR($C$3="Базовый",$C$3="Комфорт",$C$3="Бизнес"),3,IF(OR($C$3="Премиум",$C$3="Элит"),2,IF(OR($C$3="",$C$3="—"),"—",1)))</f>
        <v>—</v>
      </c>
      <c r="E187" s="240"/>
      <c r="F187" s="320"/>
      <c r="G187" s="231" t="str">
        <f>IFERROR(IF($C$3="Базовый",INDEX(БЛОК5!D46:E50,MATCH(ФОРМА!E187,БЛОК5!E46:E50,0),1),IF(ФОРМА!$C$3="Комфорт",INDEX(БЛОК5!F46:G50,MATCH(ФОРМА!E187,БЛОК5!G46:G50,0),1),IF(ФОРМА!$C$3="Бизнес",INDEX(БЛОК5!H46:I50,MATCH(ФОРМА!E187,БЛОК5!I46:I50,0),1),IF(ФОРМА!$C$3="Премиум",INDEX(БЛОК5!J46:K50,MATCH(ФОРМА!E187,БЛОК5!K46:K50,0),1),IF(ФОРМА!$C$3="Элит",INDEX(БЛОК5!L46:M50,MATCH(ФОРМА!E187,БЛОК5!M46:M50,0),1),"—"))))),0)</f>
        <v>—</v>
      </c>
      <c r="H187" s="230" t="str">
        <f>IF(AND(D187=2,OR(AND($C$3="Премиум",E187="расширенный"),AND($C$3="Элит",E187="расширенный"),E187="—")),"Требуется компенсация",IF(E187="","Не заполнено поле",""))</f>
        <v>Не заполнено поле</v>
      </c>
      <c r="J187"/>
      <c r="K187"/>
    </row>
    <row r="188" spans="1:12">
      <c r="A188" s="209" t="s">
        <v>1145</v>
      </c>
      <c r="B188" s="330" t="str">
        <f>БЛОК5!B54</f>
        <v>Управление общими пространствами</v>
      </c>
      <c r="C188" s="331"/>
      <c r="D188" s="237" t="str">
        <f>IF(OR($C$3="Базовый",$C$3="Комфорт"),3,IF($C$3="Бизнес",2,IF(OR($C$3="Премиум",$C$3="Элит"),1,IF(OR($C$3="",$C$3="—"),"—",1))))</f>
        <v>—</v>
      </c>
      <c r="E188" s="240"/>
      <c r="F188" s="320"/>
      <c r="G188" s="231" t="str">
        <f>IFERROR(IF($C$3="Базовый",INDEX(БЛОК5!D54:E58,MATCH(ФОРМА!E188,БЛОК5!E54:E58,0),1),IF(ФОРМА!$C$3="Комфорт",INDEX(БЛОК5!F54:G58,MATCH(ФОРМА!E188,БЛОК5!G54:G58,0),1),IF(ФОРМА!$C$3="Бизнес",INDEX(БЛОК5!H54:I58,MATCH(ФОРМА!E188,БЛОК5!I54:I58,0),1),IF(ФОРМА!$C$3="Премиум",INDEX(БЛОК5!J54:K58,MATCH(ФОРМА!E188,БЛОК5!K54:K58,0),1),IF(ФОРМА!$C$3="Элит",INDEX(БЛОК5!L54:M58,MATCH(ФОРМА!E188,БЛОК5!M54:M58,0),1),"—"))))),0)</f>
        <v>—</v>
      </c>
      <c r="H188" s="230" t="str">
        <f>IF(AND(D188=2,(OR(AND($C$3="Бизнес",E188="начальный"),AND(E188="—")))),"Требуется компенсация",IF(AND(D188=1,E188="—"),"Не соответствует классу",IF(E188="","Не заполнено поле","")))</f>
        <v>Не заполнено поле</v>
      </c>
      <c r="J188"/>
      <c r="K188"/>
    </row>
    <row r="189" spans="1:12">
      <c r="J189"/>
      <c r="K189"/>
    </row>
    <row r="190" spans="1:12">
      <c r="J190"/>
      <c r="K190"/>
    </row>
    <row r="191" spans="1:12">
      <c r="J191"/>
      <c r="K191"/>
    </row>
    <row r="192" spans="1:12">
      <c r="J192"/>
      <c r="K192"/>
    </row>
  </sheetData>
  <sheetProtection algorithmName="SHA-512" hashValue="JiKJHdyd9ieyQHhcvsSWIBeZBsI0AZ/jJKe5Wq1zgiPZJcpwE/LVAGkxU6qLJlznfnQDwLHxEMUWg3dihL3SVQ==" saltValue="jI80BiZatNRsOR/v9ySZmw==" spinCount="100000" sheet="1" formatCells="0" formatColumns="0" formatRows="0" insertColumns="0" insertRows="0" insertHyperlinks="0" deleteColumns="0" deleteRows="0" sort="0" autoFilter="0" pivotTables="0"/>
  <mergeCells count="181">
    <mergeCell ref="B56:C56"/>
    <mergeCell ref="B57:C57"/>
    <mergeCell ref="B58:C58"/>
    <mergeCell ref="A7:C7"/>
    <mergeCell ref="B67:C67"/>
    <mergeCell ref="B68:C68"/>
    <mergeCell ref="B71:C71"/>
    <mergeCell ref="B72:C72"/>
    <mergeCell ref="E1:E2"/>
    <mergeCell ref="B52:C52"/>
    <mergeCell ref="B23:C23"/>
    <mergeCell ref="B59:C59"/>
    <mergeCell ref="A1:B1"/>
    <mergeCell ref="A2:B2"/>
    <mergeCell ref="A3:B3"/>
    <mergeCell ref="A4:B4"/>
    <mergeCell ref="B22:C22"/>
    <mergeCell ref="B6:C6"/>
    <mergeCell ref="B9:C9"/>
    <mergeCell ref="B14:C14"/>
    <mergeCell ref="B20:C20"/>
    <mergeCell ref="B21:C21"/>
    <mergeCell ref="B28:C28"/>
    <mergeCell ref="B29:C29"/>
    <mergeCell ref="B30:C30"/>
    <mergeCell ref="B31:C31"/>
    <mergeCell ref="B32:C32"/>
    <mergeCell ref="B55:C55"/>
    <mergeCell ref="B65:C65"/>
    <mergeCell ref="B66:C66"/>
    <mergeCell ref="B74:C74"/>
    <mergeCell ref="B75:C75"/>
    <mergeCell ref="B76:C76"/>
    <mergeCell ref="A95:C95"/>
    <mergeCell ref="B108:C108"/>
    <mergeCell ref="B109:C109"/>
    <mergeCell ref="E3:E4"/>
    <mergeCell ref="B53:C53"/>
    <mergeCell ref="B54:C54"/>
    <mergeCell ref="B43:C43"/>
    <mergeCell ref="B44:C44"/>
    <mergeCell ref="B46:C46"/>
    <mergeCell ref="B47:C47"/>
    <mergeCell ref="B48:C48"/>
    <mergeCell ref="B49:C49"/>
    <mergeCell ref="B50:C50"/>
    <mergeCell ref="B51:C51"/>
    <mergeCell ref="B88:C88"/>
    <mergeCell ref="B89:C89"/>
    <mergeCell ref="B91:C91"/>
    <mergeCell ref="B92:C92"/>
    <mergeCell ref="B93:C93"/>
    <mergeCell ref="B107:C107"/>
    <mergeCell ref="A90:C90"/>
    <mergeCell ref="B61:C61"/>
    <mergeCell ref="B24:C24"/>
    <mergeCell ref="B25:C25"/>
    <mergeCell ref="B26:C26"/>
    <mergeCell ref="B27:C27"/>
    <mergeCell ref="B38:C38"/>
    <mergeCell ref="B40:C40"/>
    <mergeCell ref="B41:C41"/>
    <mergeCell ref="B42:C42"/>
    <mergeCell ref="B33:C33"/>
    <mergeCell ref="B34:C34"/>
    <mergeCell ref="B35:C35"/>
    <mergeCell ref="B36:C36"/>
    <mergeCell ref="B37:C37"/>
    <mergeCell ref="A60:D60"/>
    <mergeCell ref="B73:C73"/>
    <mergeCell ref="B82:C82"/>
    <mergeCell ref="B83:C83"/>
    <mergeCell ref="B84:C84"/>
    <mergeCell ref="B62:C62"/>
    <mergeCell ref="B63:C63"/>
    <mergeCell ref="B64:C64"/>
    <mergeCell ref="B139:C139"/>
    <mergeCell ref="B140:C140"/>
    <mergeCell ref="B141:C141"/>
    <mergeCell ref="B77:C77"/>
    <mergeCell ref="B78:C78"/>
    <mergeCell ref="B79:C79"/>
    <mergeCell ref="B80:C80"/>
    <mergeCell ref="B81:C81"/>
    <mergeCell ref="A86:C86"/>
    <mergeCell ref="B110:C110"/>
    <mergeCell ref="B101:C101"/>
    <mergeCell ref="B102:C102"/>
    <mergeCell ref="B103:C103"/>
    <mergeCell ref="B104:C104"/>
    <mergeCell ref="B105:C105"/>
    <mergeCell ref="B94:C94"/>
    <mergeCell ref="B96:C96"/>
    <mergeCell ref="B97:C97"/>
    <mergeCell ref="B98:C98"/>
    <mergeCell ref="B85:C85"/>
    <mergeCell ref="B87:C87"/>
    <mergeCell ref="B99:C99"/>
    <mergeCell ref="B100:C100"/>
    <mergeCell ref="B106:C106"/>
    <mergeCell ref="B115:C115"/>
    <mergeCell ref="A120:C120"/>
    <mergeCell ref="B116:C116"/>
    <mergeCell ref="B152:C152"/>
    <mergeCell ref="B144:C144"/>
    <mergeCell ref="B145:C145"/>
    <mergeCell ref="B146:C146"/>
    <mergeCell ref="B147:C147"/>
    <mergeCell ref="B148:C148"/>
    <mergeCell ref="B128:C128"/>
    <mergeCell ref="B129:C129"/>
    <mergeCell ref="B131:C131"/>
    <mergeCell ref="B132:C132"/>
    <mergeCell ref="A130:C130"/>
    <mergeCell ref="A135:C135"/>
    <mergeCell ref="A136:C136"/>
    <mergeCell ref="A142:C142"/>
    <mergeCell ref="A143:C143"/>
    <mergeCell ref="B150:C150"/>
    <mergeCell ref="B151:C151"/>
    <mergeCell ref="B133:C133"/>
    <mergeCell ref="B134:C134"/>
    <mergeCell ref="B137:C137"/>
    <mergeCell ref="B138:C138"/>
    <mergeCell ref="B166:C166"/>
    <mergeCell ref="B167:C167"/>
    <mergeCell ref="B168:C168"/>
    <mergeCell ref="B169:C169"/>
    <mergeCell ref="A8:C8"/>
    <mergeCell ref="A19:C19"/>
    <mergeCell ref="A39:C39"/>
    <mergeCell ref="A45:C45"/>
    <mergeCell ref="A69:C69"/>
    <mergeCell ref="A70:C70"/>
    <mergeCell ref="B149:C149"/>
    <mergeCell ref="B123:C123"/>
    <mergeCell ref="B124:C124"/>
    <mergeCell ref="B125:C125"/>
    <mergeCell ref="B126:C126"/>
    <mergeCell ref="B127:C127"/>
    <mergeCell ref="B118:C118"/>
    <mergeCell ref="B119:C119"/>
    <mergeCell ref="B121:C121"/>
    <mergeCell ref="B122:C122"/>
    <mergeCell ref="B111:C111"/>
    <mergeCell ref="B112:C112"/>
    <mergeCell ref="B113:C113"/>
    <mergeCell ref="B114:C114"/>
    <mergeCell ref="B157:C157"/>
    <mergeCell ref="B158:C158"/>
    <mergeCell ref="B159:C159"/>
    <mergeCell ref="B160:C160"/>
    <mergeCell ref="B161:C161"/>
    <mergeCell ref="B162:C162"/>
    <mergeCell ref="B163:C163"/>
    <mergeCell ref="B164:C164"/>
    <mergeCell ref="B165:C165"/>
    <mergeCell ref="B117:C117"/>
    <mergeCell ref="B182:C182"/>
    <mergeCell ref="B183:C183"/>
    <mergeCell ref="B184:C184"/>
    <mergeCell ref="B185:C185"/>
    <mergeCell ref="B186:C186"/>
    <mergeCell ref="B187:C187"/>
    <mergeCell ref="B188:C188"/>
    <mergeCell ref="B170:C170"/>
    <mergeCell ref="B172:C172"/>
    <mergeCell ref="B173:C173"/>
    <mergeCell ref="B174:C174"/>
    <mergeCell ref="B175:C175"/>
    <mergeCell ref="B176:C176"/>
    <mergeCell ref="B177:C177"/>
    <mergeCell ref="B178:C178"/>
    <mergeCell ref="B181:C181"/>
    <mergeCell ref="A153:C153"/>
    <mergeCell ref="A171:C171"/>
    <mergeCell ref="A179:C179"/>
    <mergeCell ref="A180:C180"/>
    <mergeCell ref="B154:C154"/>
    <mergeCell ref="B155:C155"/>
    <mergeCell ref="B156:C156"/>
  </mergeCells>
  <phoneticPr fontId="31" type="noConversion"/>
  <conditionalFormatting sqref="A21:H38">
    <cfRule type="expression" dxfId="1739" priority="20">
      <formula>$E$20="нет"</formula>
    </cfRule>
  </conditionalFormatting>
  <conditionalFormatting sqref="D9:D18 D72:D84 D121:D129">
    <cfRule type="cellIs" dxfId="1738" priority="235" operator="equal">
      <formula>1</formula>
    </cfRule>
    <cfRule type="cellIs" dxfId="1737" priority="236" operator="equal">
      <formula>2</formula>
    </cfRule>
    <cfRule type="cellIs" dxfId="1736" priority="237" operator="equal">
      <formula>3</formula>
    </cfRule>
    <cfRule type="containsText" dxfId="1735" priority="238" operator="containsText" text="Не указан класс проекта">
      <formula>NOT(ISERROR(SEARCH("Не указан класс проекта",D9)))</formula>
    </cfRule>
  </conditionalFormatting>
  <conditionalFormatting sqref="D20:D38">
    <cfRule type="cellIs" dxfId="1734" priority="958" operator="equal">
      <formula>1</formula>
    </cfRule>
    <cfRule type="cellIs" dxfId="1733" priority="959" operator="equal">
      <formula>2</formula>
    </cfRule>
    <cfRule type="cellIs" dxfId="1732" priority="960" operator="equal">
      <formula>3</formula>
    </cfRule>
    <cfRule type="containsText" dxfId="1731" priority="961" operator="containsText" text="Не указан класс проекта">
      <formula>NOT(ISERROR(SEARCH("Не указан класс проекта",D20)))</formula>
    </cfRule>
  </conditionalFormatting>
  <conditionalFormatting sqref="D40:D44">
    <cfRule type="cellIs" dxfId="1730" priority="124" operator="equal">
      <formula>1</formula>
    </cfRule>
    <cfRule type="cellIs" dxfId="1729" priority="125" operator="equal">
      <formula>2</formula>
    </cfRule>
    <cfRule type="cellIs" dxfId="1728" priority="126" operator="equal">
      <formula>3</formula>
    </cfRule>
    <cfRule type="containsText" dxfId="1727" priority="127" operator="containsText" text="Не указан класс проекта">
      <formula>NOT(ISERROR(SEARCH("Не указан класс проекта",D40)))</formula>
    </cfRule>
  </conditionalFormatting>
  <conditionalFormatting sqref="D46:D59">
    <cfRule type="cellIs" dxfId="1726" priority="9" operator="equal">
      <formula>1</formula>
    </cfRule>
    <cfRule type="cellIs" dxfId="1725" priority="10" operator="equal">
      <formula>2</formula>
    </cfRule>
    <cfRule type="cellIs" dxfId="1724" priority="11" operator="equal">
      <formula>3</formula>
    </cfRule>
    <cfRule type="containsText" dxfId="1723" priority="12" operator="containsText" text="Не указан класс проекта">
      <formula>NOT(ISERROR(SEARCH("Не указан класс проекта",D46)))</formula>
    </cfRule>
  </conditionalFormatting>
  <conditionalFormatting sqref="D61:D68">
    <cfRule type="cellIs" dxfId="1722" priority="104" operator="equal">
      <formula>1</formula>
    </cfRule>
    <cfRule type="cellIs" dxfId="1721" priority="105" operator="equal">
      <formula>2</formula>
    </cfRule>
    <cfRule type="cellIs" dxfId="1720" priority="106" operator="equal">
      <formula>3</formula>
    </cfRule>
    <cfRule type="containsText" dxfId="1719" priority="107" operator="containsText" text="Не указан класс проекта">
      <formula>NOT(ISERROR(SEARCH("Не указан класс проекта",D61)))</formula>
    </cfRule>
  </conditionalFormatting>
  <conditionalFormatting sqref="D87:D89">
    <cfRule type="cellIs" dxfId="1718" priority="89" operator="equal">
      <formula>1</formula>
    </cfRule>
    <cfRule type="cellIs" dxfId="1717" priority="90" operator="equal">
      <formula>2</formula>
    </cfRule>
    <cfRule type="cellIs" dxfId="1716" priority="91" operator="equal">
      <formula>3</formula>
    </cfRule>
    <cfRule type="containsText" dxfId="1715" priority="92" operator="containsText" text="Не указан класс проекта">
      <formula>NOT(ISERROR(SEARCH("Не указан класс проекта",D87)))</formula>
    </cfRule>
  </conditionalFormatting>
  <conditionalFormatting sqref="D91:D94">
    <cfRule type="cellIs" dxfId="1714" priority="84" operator="equal">
      <formula>1</formula>
    </cfRule>
    <cfRule type="cellIs" dxfId="1713" priority="85" operator="equal">
      <formula>2</formula>
    </cfRule>
    <cfRule type="cellIs" dxfId="1712" priority="86" operator="equal">
      <formula>3</formula>
    </cfRule>
    <cfRule type="containsText" dxfId="1711" priority="87" operator="containsText" text="Не указан класс проекта">
      <formula>NOT(ISERROR(SEARCH("Не указан класс проекта",D91)))</formula>
    </cfRule>
  </conditionalFormatting>
  <conditionalFormatting sqref="D96:D119">
    <cfRule type="cellIs" dxfId="1710" priority="64" operator="equal">
      <formula>1</formula>
    </cfRule>
    <cfRule type="cellIs" dxfId="1709" priority="65" operator="equal">
      <formula>2</formula>
    </cfRule>
    <cfRule type="cellIs" dxfId="1708" priority="66" operator="equal">
      <formula>3</formula>
    </cfRule>
    <cfRule type="containsText" dxfId="1707" priority="67" operator="containsText" text="Не указан класс проекта">
      <formula>NOT(ISERROR(SEARCH("Не указан класс проекта",D96)))</formula>
    </cfRule>
  </conditionalFormatting>
  <conditionalFormatting sqref="D131:D134">
    <cfRule type="cellIs" dxfId="1706" priority="59" operator="equal">
      <formula>1</formula>
    </cfRule>
    <cfRule type="cellIs" dxfId="1705" priority="60" operator="equal">
      <formula>2</formula>
    </cfRule>
    <cfRule type="cellIs" dxfId="1704" priority="61" operator="equal">
      <formula>3</formula>
    </cfRule>
    <cfRule type="containsText" dxfId="1703" priority="62" operator="containsText" text="Не указан класс проекта">
      <formula>NOT(ISERROR(SEARCH("Не указан класс проекта",D131)))</formula>
    </cfRule>
  </conditionalFormatting>
  <conditionalFormatting sqref="D137:D141">
    <cfRule type="cellIs" dxfId="1702" priority="54" operator="equal">
      <formula>1</formula>
    </cfRule>
    <cfRule type="cellIs" dxfId="1701" priority="55" operator="equal">
      <formula>2</formula>
    </cfRule>
    <cfRule type="cellIs" dxfId="1700" priority="56" operator="equal">
      <formula>3</formula>
    </cfRule>
    <cfRule type="containsText" dxfId="1699" priority="57" operator="containsText" text="Не указан класс проекта">
      <formula>NOT(ISERROR(SEARCH("Не указан класс проекта",D137)))</formula>
    </cfRule>
  </conditionalFormatting>
  <conditionalFormatting sqref="D144:D152">
    <cfRule type="cellIs" dxfId="1698" priority="49" operator="equal">
      <formula>1</formula>
    </cfRule>
    <cfRule type="cellIs" dxfId="1697" priority="50" operator="equal">
      <formula>2</formula>
    </cfRule>
    <cfRule type="cellIs" dxfId="1696" priority="51" operator="equal">
      <formula>3</formula>
    </cfRule>
    <cfRule type="containsText" dxfId="1695" priority="52" operator="containsText" text="Не указан класс проекта">
      <formula>NOT(ISERROR(SEARCH("Не указан класс проекта",D144)))</formula>
    </cfRule>
  </conditionalFormatting>
  <conditionalFormatting sqref="D154:D162">
    <cfRule type="cellIs" dxfId="1694" priority="44" operator="equal">
      <formula>1</formula>
    </cfRule>
    <cfRule type="cellIs" dxfId="1693" priority="45" operator="equal">
      <formula>2</formula>
    </cfRule>
    <cfRule type="cellIs" dxfId="1692" priority="46" operator="equal">
      <formula>3</formula>
    </cfRule>
    <cfRule type="containsText" dxfId="1691" priority="47" operator="containsText" text="Не указан класс проекта">
      <formula>NOT(ISERROR(SEARCH("Не указан класс проекта",D154)))</formula>
    </cfRule>
  </conditionalFormatting>
  <conditionalFormatting sqref="D160">
    <cfRule type="expression" dxfId="1690" priority="43">
      <formula>$E$20="нет"</formula>
    </cfRule>
  </conditionalFormatting>
  <conditionalFormatting sqref="D163:D170">
    <cfRule type="cellIs" dxfId="1689" priority="39" operator="equal">
      <formula>1</formula>
    </cfRule>
    <cfRule type="cellIs" dxfId="1688" priority="40" operator="equal">
      <formula>2</formula>
    </cfRule>
    <cfRule type="cellIs" dxfId="1687" priority="41" operator="equal">
      <formula>3</formula>
    </cfRule>
    <cfRule type="containsText" dxfId="1686" priority="42" operator="containsText" text="Не указан класс проекта">
      <formula>NOT(ISERROR(SEARCH("Не указан класс проекта",D163)))</formula>
    </cfRule>
  </conditionalFormatting>
  <conditionalFormatting sqref="D172:D178">
    <cfRule type="cellIs" dxfId="1685" priority="34" operator="equal">
      <formula>1</formula>
    </cfRule>
    <cfRule type="cellIs" dxfId="1684" priority="35" operator="equal">
      <formula>2</formula>
    </cfRule>
    <cfRule type="cellIs" dxfId="1683" priority="36" operator="equal">
      <formula>3</formula>
    </cfRule>
    <cfRule type="containsText" dxfId="1682" priority="37" operator="containsText" text="Не указан класс проекта">
      <formula>NOT(ISERROR(SEARCH("Не указан класс проекта",D172)))</formula>
    </cfRule>
  </conditionalFormatting>
  <conditionalFormatting sqref="D181:D188">
    <cfRule type="cellIs" dxfId="1681" priority="24" operator="equal">
      <formula>1</formula>
    </cfRule>
    <cfRule type="cellIs" dxfId="1680" priority="25" operator="equal">
      <formula>2</formula>
    </cfRule>
    <cfRule type="cellIs" dxfId="1679" priority="26" operator="equal">
      <formula>3</formula>
    </cfRule>
    <cfRule type="containsText" dxfId="1678" priority="27" operator="containsText" text="Не указан класс проекта">
      <formula>NOT(ISERROR(SEARCH("Не указан класс проекта",D181)))</formula>
    </cfRule>
  </conditionalFormatting>
  <conditionalFormatting sqref="E1:E2">
    <cfRule type="expression" dxfId="1677" priority="21">
      <formula>$E$1=$C$3</formula>
    </cfRule>
    <cfRule type="expression" dxfId="1676" priority="22">
      <formula>$E$1&lt;&gt;$C$3</formula>
    </cfRule>
  </conditionalFormatting>
  <conditionalFormatting sqref="E10:E13 E15:E188">
    <cfRule type="expression" dxfId="1675" priority="598">
      <formula>$H10="Не заполнено поле"</formula>
    </cfRule>
    <cfRule type="expression" dxfId="1674" priority="599">
      <formula>$H10="Требуется компенсация"</formula>
    </cfRule>
    <cfRule type="expression" dxfId="1673" priority="630">
      <formula>$H10="Не соответствует классу"</formula>
    </cfRule>
  </conditionalFormatting>
  <conditionalFormatting sqref="E10:E13">
    <cfRule type="expression" dxfId="1672" priority="224">
      <formula>$C10&lt;&gt;$C$4</formula>
    </cfRule>
  </conditionalFormatting>
  <conditionalFormatting sqref="E15:E18">
    <cfRule type="expression" dxfId="1671" priority="223">
      <formula>$C15&lt;&gt;$C$4</formula>
    </cfRule>
  </conditionalFormatting>
  <conditionalFormatting sqref="G9">
    <cfRule type="containsText" dxfId="1670" priority="1045" operator="containsText" text="Заполни поля">
      <formula>NOT(ISERROR(SEARCH("Заполни поля",G9)))</formula>
    </cfRule>
  </conditionalFormatting>
  <conditionalFormatting sqref="D85">
    <cfRule type="cellIs" dxfId="1669" priority="5" operator="equal">
      <formula>1</formula>
    </cfRule>
    <cfRule type="cellIs" dxfId="1668" priority="6" operator="equal">
      <formula>2</formula>
    </cfRule>
    <cfRule type="cellIs" dxfId="1667" priority="7" operator="equal">
      <formula>3</formula>
    </cfRule>
    <cfRule type="containsText" dxfId="1666" priority="8" operator="containsText" text="Не указан класс проекта">
      <formula>NOT(ISERROR(SEARCH("Не указан класс проекта",D85)))</formula>
    </cfRule>
  </conditionalFormatting>
  <conditionalFormatting sqref="D71">
    <cfRule type="cellIs" dxfId="1665" priority="1" operator="equal">
      <formula>1</formula>
    </cfRule>
    <cfRule type="cellIs" dxfId="1664" priority="2" operator="equal">
      <formula>2</formula>
    </cfRule>
    <cfRule type="cellIs" dxfId="1663" priority="3" operator="equal">
      <formula>3</formula>
    </cfRule>
    <cfRule type="containsText" dxfId="1662" priority="4" operator="containsText" text="Не указан класс проекта">
      <formula>NOT(ISERROR(SEARCH("Не указан класс проекта",D71)))</formula>
    </cfRule>
  </conditionalFormatting>
  <hyperlinks>
    <hyperlink ref="B47:C47" location="СПРАВОЧНИК!A2" display="Степень замкнутости внутридворовой территории (без внешнего пешеходного транзита)"/>
    <hyperlink ref="B48:C48" location="СПРАВОЧНИК!A6" display="Безбарьерность пешеходных маршрутов "/>
    <hyperlink ref="B50:C50" location="СПРАВОЧНИК!A10" display="Тип и сложность озеленения"/>
    <hyperlink ref="B55:C55" location="СПРАВОЧНИК!A15" display="Наличие Drop-off зоны"/>
    <hyperlink ref="B57:C57" location="СПРАВОЧНИК!A18" display="Ландшафтное освещение"/>
    <hyperlink ref="B62:C62" location="СПРАВОЧНИК!A22" display="Коммерческая фитнес - инфраструктура в составе ЖК"/>
    <hyperlink ref="B65:C65" location="СПРАВОЧНИК!A31" display="Коммерческая образовательная функция (школа / детский сад) в составе ЖК"/>
    <hyperlink ref="B96:C96" location="СПРАВОЧНИК!A35" display="Тип входной группы (основная)"/>
    <hyperlink ref="B100:C100" location="СПРАВОЧНИК!A39" display="Зона подогрева покрытий благоустройства"/>
    <hyperlink ref="B103:C103" location="СПРАВОЧНИК!A43" display="Доступность всех зон МОП для МГН"/>
    <hyperlink ref="B119:C119" location="СПРАВОЧНИК!A47" display="Наличие изолированных сервисных зон для персонала (минимизация пересечения с трафиком резидентов)"/>
    <hyperlink ref="B126:C126" location="СПРАВОЧНИК!A52" display="Наличие мастер - спальни"/>
    <hyperlink ref="B127:C127" location="СПРАВОЧНИК!A58" display="Дополнительные места хранения в общей зоне (для квартир до ≤ 55 кв. м — ниша, для больших — гардеробная)"/>
    <hyperlink ref="B133:C133" location="СПРАВОЧНИК!A61" display="Класс энергоэффективности оконных конструкций"/>
    <hyperlink ref="B145:C145" location="СПРАВОЧНИК!A65" display="Тип лифтов"/>
    <hyperlink ref="B147:C147" location="СПРАВОЧНИК!A70" display="Сервисный лифт: степень изоляции"/>
    <hyperlink ref="B152:C152" location="СПРАВОЧНИК!A74" display="Интеллектуальная система управления группой лифтов"/>
    <hyperlink ref="B154:C154" location="СПРАВОЧНИК!A78" display="Схема разводки отопления"/>
    <hyperlink ref="B159:C159" location="СПРАВОЧНИК!A82" display="Дополнительная фильтрация воздуха в квартире (многоступенчатая очистка приточного воздуха)"/>
    <hyperlink ref="B160:C160" location="СПРАВОЧНИК!A86" display="Тип системы кондиционирования"/>
    <hyperlink ref="B163:C163" location="СПРАВОЧНИК!A89" display="Наличие диспетчеризации инженерных систем"/>
    <hyperlink ref="B166:C166" location="СПРАВОЧНИК!A92" display="Способ организации сбора мусора жильцами (ТБО)"/>
    <hyperlink ref="B168:C168" location="СПРАВОЧНИК!A100" display="Indoor-покрытие сотовой связи"/>
    <hyperlink ref="B172:C172" location="СПРАВОЧНИК!A106" display="Организация службы охраны"/>
    <hyperlink ref="B174:C174" location="СПРАВОЧНИК!A112" display="Тревожная кнопка в общих зонах"/>
    <hyperlink ref="B175:C175" location="СПРАВОЧНИК!A117" display="Тип подключения тревожной кнопки"/>
    <hyperlink ref="B176:C176" location="СПРАВОЧНИК!A121" display="Охват видеонаблюдения"/>
    <hyperlink ref="B177:C177" location="СПРАВОЧНИК!A126" display="Доступ к видеонаблюдению"/>
    <hyperlink ref="B178:C178" location="СПРАВОЧНИК!A131" display="Интеграция и функции СКУД"/>
    <hyperlink ref="B186:C186" location="СПРАВОЧНИК!A136" display="СПРАВОЧНИК!A136"/>
    <hyperlink ref="B187:C187" location="СПРАВОЧНИК!A140" display="СПРАВОЧНИК!A140"/>
    <hyperlink ref="B188:C188" location="СПРАВОЧНИК!A144" display="СПРАВОЧНИК!A144"/>
    <hyperlink ref="B72:C72" location="СПРАВОЧНИК!A148" display="Материал облицовки фасада (для класса Доступный и Комфорт - не менее 25%)"/>
    <hyperlink ref="B82:C82" location="СПРАВОЧНИК!A173" display="&quot;Пятый фасад&quot;"/>
    <hyperlink ref="B79:C79" location="СПРАВОЧНИК!A178" display="Тип панорамного остекления (остекление от пола)"/>
    <hyperlink ref="B162:C162" location="СПРАВОЧНИК!A182" display="Аварийное (резервное) электроснабжение"/>
  </hyperlinks>
  <pageMargins left="0.7" right="0.7" top="0.75" bottom="0.75" header="0.3" footer="0.3"/>
  <pageSetup paperSize="9" orientation="portrait" r:id="rId1"/>
  <ignoredErrors>
    <ignoredError sqref="A32:A38 A58 A121:A125 A10:A18 A167 A128 A134:A140 A169:A170 A83:A85 A96:A116 A117:A119 A130:A132" twoDigitTextYear="1"/>
    <ignoredError sqref="H85:H105 H118:H121 H126 H130 H135:H143 H60:H70 D61:D70 H166:H188 H47:H58 H30:H45 D30:D46 D48:D58 D86:D105 D72:D84 H72:H81 H107:H115 D118:D128 D107:D116 D129:D188" formula="1"/>
  </ignoredErrors>
  <extLst>
    <ext xmlns:x14="http://schemas.microsoft.com/office/spreadsheetml/2009/9/main" uri="{CCE6A557-97BC-4b89-ADB6-D9C93CAAB3DF}">
      <x14:dataValidations xmlns:xm="http://schemas.microsoft.com/office/excel/2006/main" disablePrompts="1" count="137">
        <x14:dataValidation type="list" allowBlank="1" showInputMessage="1" showErrorMessage="1">
          <x14:formula1>
            <xm:f>БЛОК3!$O$2:$O$4</xm:f>
          </x14:formula1>
          <xm:sqref>E137:E138</xm:sqref>
        </x14:dataValidation>
        <x14:dataValidation type="list" allowBlank="1" showInputMessage="1" showErrorMessage="1">
          <x14:formula1>
            <xm:f>СПРАВОЧНИК1!$C$2:$C$7</xm:f>
          </x14:formula1>
          <xm:sqref>C3</xm:sqref>
        </x14:dataValidation>
        <x14:dataValidation type="list" allowBlank="1" showInputMessage="1" showErrorMessage="1">
          <x14:formula1>
            <xm:f>СПРАВОЧНИК1!$A$2:$A$6</xm:f>
          </x14:formula1>
          <xm:sqref>C4</xm:sqref>
        </x14:dataValidation>
        <x14:dataValidation type="list" allowBlank="1" showInputMessage="1" showErrorMessage="1">
          <x14:formula1>
            <xm:f>OFFSET(БЛОК1!$E$5,1,MATCH($C$3,БЛОК1!$E$5:$M$5,0)-1,COUNTA(OFFSET(БЛОК1!$E$5,0,MATCH($C$3,БЛОК1!$E$5:$M$5,0)-1,5,1)),1)</xm:f>
          </x14:formula1>
          <xm:sqref>E10</xm:sqref>
        </x14:dataValidation>
        <x14:dataValidation type="list" allowBlank="1" showInputMessage="1" showErrorMessage="1">
          <x14:formula1>
            <xm:f>OFFSET(БЛОК1!$E$38,1,MATCH($C$3,БЛОК1!$E$38:$M$38,0)-1,COUNTA(OFFSET(БЛОК1!$E$38,0,MATCH($C$3,БЛОК1!$E$38:$M$38,0)-1,5,1)),1)</xm:f>
          </x14:formula1>
          <xm:sqref>E16</xm:sqref>
        </x14:dataValidation>
        <x14:dataValidation type="list" allowBlank="1" showInputMessage="1" showErrorMessage="1">
          <x14:formula1>
            <xm:f>OFFSET(БЛОК1!$E$44,1,MATCH($C$3,БЛОК1!$E$44:$M$44,0)-1,COUNTA(OFFSET(БЛОК1!$E$44,0,MATCH($C$3,БЛОК1!$E$44:$M$44,0)-1,5,1)),1)</xm:f>
          </x14:formula1>
          <xm:sqref>E17</xm:sqref>
        </x14:dataValidation>
        <x14:dataValidation type="list" allowBlank="1" showInputMessage="1" showErrorMessage="1">
          <x14:formula1>
            <xm:f>OFFSET(БЛОК1!$E$50,1,MATCH($C$3,БЛОК1!$E$50:$M$50,0)-1,COUNTA(OFFSET(БЛОК1!$E$50,0,MATCH($C$3,БЛОК1!$E$50:$M$50,0)-1,5,1)),1)</xm:f>
          </x14:formula1>
          <xm:sqref>E18</xm:sqref>
        </x14:dataValidation>
        <x14:dataValidation type="list" allowBlank="1" showInputMessage="1" showErrorMessage="1">
          <x14:formula1>
            <xm:f>БЛОК1!$O$2:$O$4</xm:f>
          </x14:formula1>
          <xm:sqref>E20 E31 E34:E38 E42:E44 E80 E51:E54 E61 E64 E66:E68 E59</xm:sqref>
        </x14:dataValidation>
        <x14:dataValidation type="list" allowBlank="1" showInputMessage="1" showErrorMessage="1">
          <x14:formula1>
            <xm:f>OFFSET(БЛОК1!$E$65,0,MATCH($C$3,БЛОК1!$E$64:$M$64,0)-1,COUNTA(OFFSET(БЛОК1!$E$64,0,MATCH($C$3,БЛОК1!$E$64:$M$64,0)-1,6,1)),1)</xm:f>
          </x14:formula1>
          <xm:sqref>E21</xm:sqref>
        </x14:dataValidation>
        <x14:dataValidation type="list" allowBlank="1" showInputMessage="1" showErrorMessage="1">
          <x14:formula1>
            <xm:f>OFFSET(БЛОК1!$E$72,1,MATCH($C$3,БЛОК1!$E$72:$M$72,0)-1,COUNTA(OFFSET(БЛОК1!$E$72,0,MATCH($C$3,БЛОК1!$E$72:$M$72,0)-1,5,1)),1)</xm:f>
          </x14:formula1>
          <xm:sqref>E22</xm:sqref>
        </x14:dataValidation>
        <x14:dataValidation type="list" allowBlank="1" showInputMessage="1" showErrorMessage="1">
          <x14:formula1>
            <xm:f>OFFSET(БЛОК1!$E$79,1,MATCH($C$3,БЛОК1!$E$79:$M$79,0)-1,COUNTA(OFFSET(БЛОК1!$E$79,0,MATCH($C$3,БЛОК1!$E$79:$M$79,0)-1,5,1)),1)</xm:f>
          </x14:formula1>
          <xm:sqref>E23</xm:sqref>
        </x14:dataValidation>
        <x14:dataValidation type="list" allowBlank="1" showInputMessage="1" showErrorMessage="1">
          <x14:formula1>
            <xm:f>OFFSET(БЛОК1!$E$86,1,MATCH($C$3,БЛОК1!$E$86:$M$86,0)-1,COUNTA(OFFSET(БЛОК1!$E$86,0,MATCH($C$3,БЛОК1!$E$86:$M$86,0)-1,7,1)),1)</xm:f>
          </x14:formula1>
          <xm:sqref>E24</xm:sqref>
        </x14:dataValidation>
        <x14:dataValidation type="list" allowBlank="1" showInputMessage="1" showErrorMessage="1">
          <x14:formula1>
            <xm:f>OFFSET(БЛОК1!$E$95,1,MATCH($C$3,БЛОК1!$E$95:$M$95,0)-1,COUNTA(OFFSET(БЛОК1!$E$95,0,MATCH($C$3,БЛОК1!$E$95:$M$95,0)-1,5,1)),1)</xm:f>
          </x14:formula1>
          <xm:sqref>E25</xm:sqref>
        </x14:dataValidation>
        <x14:dataValidation type="list" allowBlank="1" showInputMessage="1" showErrorMessage="1">
          <x14:formula1>
            <xm:f>OFFSET(БЛОК1!$E$102,1,MATCH($C$3,БЛОК1!$E$102:$M$102,0)-1,COUNTA(OFFSET(БЛОК1!$E$102,0,MATCH($C$3,БЛОК1!$E$102:$M$102,0)-1,5,1)),1)</xm:f>
          </x14:formula1>
          <xm:sqref>E26</xm:sqref>
        </x14:dataValidation>
        <x14:dataValidation type="list" allowBlank="1" showInputMessage="1" showErrorMessage="1">
          <x14:formula1>
            <xm:f>OFFSET(БЛОК1!$E$109,1,MATCH($C$3,БЛОК1!$E$109:$M$109,0)-1,COUNTA(OFFSET(БЛОК1!$E$109,0,MATCH($C$3,БЛОК1!$E$109:$M$109,0)-1,5,1)),1)</xm:f>
          </x14:formula1>
          <xm:sqref>E27</xm:sqref>
        </x14:dataValidation>
        <x14:dataValidation type="list" allowBlank="1" showInputMessage="1" showErrorMessage="1">
          <x14:formula1>
            <xm:f>OFFSET(БЛОК1!$E$116,1,MATCH($C$3,БЛОК1!$E$116:$M$116,0)-1,COUNTA(OFFSET(БЛОК1!$E$116,0,MATCH($C$3,БЛОК1!$E$116:$M$116,0)-1,5,1)),1)</xm:f>
          </x14:formula1>
          <xm:sqref>E28</xm:sqref>
        </x14:dataValidation>
        <x14:dataValidation type="list" allowBlank="1" showInputMessage="1" showErrorMessage="1">
          <x14:formula1>
            <xm:f>OFFSET(БЛОК1!$E$123,1,MATCH($C$3,БЛОК1!$E$123:$M$123,0)-1,COUNTA(OFFSET(БЛОК1!$E$123,0,MATCH($C$3,БЛОК1!$E$123:$M$123,0)-1,5,1)),1)</xm:f>
          </x14:formula1>
          <xm:sqref>E29</xm:sqref>
        </x14:dataValidation>
        <x14:dataValidation type="list" allowBlank="1" showInputMessage="1" showErrorMessage="1">
          <x14:formula1>
            <xm:f>OFFSET(БЛОК1!$E$130,1,MATCH($C$3,БЛОК1!$E$130:$M$130,0)-1,COUNTA(OFFSET(БЛОК1!$E$130,0,MATCH($C$3,БЛОК1!$E$130:$M$130,0)-1,6,1)),1)</xm:f>
          </x14:formula1>
          <xm:sqref>E30</xm:sqref>
        </x14:dataValidation>
        <x14:dataValidation type="list" allowBlank="1" showInputMessage="1" showErrorMessage="1">
          <x14:formula1>
            <xm:f>OFFSET(БЛОК1!$E$143,1,MATCH($C$3,БЛОК1!$E$143:$M$143,0)-1,COUNTA(OFFSET(БЛОК1!$E$143,0,MATCH($C$3,БЛОК1!$E$143:$M$143,0)-1,5,1)),1)</xm:f>
          </x14:formula1>
          <xm:sqref>E32</xm:sqref>
        </x14:dataValidation>
        <x14:dataValidation type="list" allowBlank="1" showInputMessage="1" showErrorMessage="1">
          <x14:formula1>
            <xm:f>OFFSET(БЛОК1!$E$150,1,MATCH($C$3,БЛОК1!$E$150:$M$150,0)-1,COUNTA(OFFSET(БЛОК1!$E$150,0,MATCH($C$3,БЛОК1!$E$150:$M$150,0)-1,5,1)),1)</xm:f>
          </x14:formula1>
          <xm:sqref>E33</xm:sqref>
        </x14:dataValidation>
        <x14:dataValidation type="list" allowBlank="1" showInputMessage="1" showErrorMessage="1">
          <x14:formula1>
            <xm:f>OFFSET(БЛОК1!$E$183,1,MATCH($C$3,БЛОК1!$E$183:$M$183,0)-1,COUNTA(OFFSET(БЛОК1!$E$183,0,MATCH($C$3,БЛОК1!$E$183:$M$183,0)-1,5,1)),1)</xm:f>
          </x14:formula1>
          <xm:sqref>E40</xm:sqref>
        </x14:dataValidation>
        <x14:dataValidation type="list" allowBlank="1" showInputMessage="1" showErrorMessage="1">
          <x14:formula1>
            <xm:f>OFFSET(БЛОК1!$E$190,1,MATCH($C$3,БЛОК1!$E$190:$M$190,0)-1,COUNTA(OFFSET(БЛОК1!$E$190,0,MATCH($C$3,БЛОК1!$E$190:$M$190,0)-1,5,1)),1)</xm:f>
          </x14:formula1>
          <xm:sqref>E41</xm:sqref>
        </x14:dataValidation>
        <x14:dataValidation type="list" allowBlank="1" showInputMessage="1" showErrorMessage="1">
          <x14:formula1>
            <xm:f>OFFSET(БЛОК1!$E$220,1,MATCH($C$3,БЛОК1!$E$220:$M$220,0)-1,COUNTA(OFFSET(БЛОК1!$E$220,0,MATCH($C$3,БЛОК1!$E$220:$M$220,0)-1,5,1)),1)</xm:f>
          </x14:formula1>
          <xm:sqref>E47</xm:sqref>
        </x14:dataValidation>
        <x14:dataValidation type="list" allowBlank="1" showInputMessage="1" showErrorMessage="1">
          <x14:formula1>
            <xm:f>OFFSET(БЛОК1!$E$227,1,MATCH($C$3,БЛОК1!$E$227:$M$227,0)-1,COUNTA(OFFSET(БЛОК1!$E$227,0,MATCH($C$3,БЛОК1!$E$227:$M$227,0)-1,6,1)),1)</xm:f>
          </x14:formula1>
          <xm:sqref>E48</xm:sqref>
        </x14:dataValidation>
        <x14:dataValidation type="list" allowBlank="1" showInputMessage="1" showErrorMessage="1">
          <x14:formula1>
            <xm:f>OFFSET(БЛОК1!$E$235,1,MATCH($C$3,БЛОК1!$E$235:$M$235,0)-1,COUNTA(OFFSET(БЛОК1!$E$235,0,MATCH($C$3,БЛОК1!$E$235:$M$235,0)-1,6,1)),1)</xm:f>
          </x14:formula1>
          <xm:sqref>E49</xm:sqref>
        </x14:dataValidation>
        <x14:dataValidation type="list" allowBlank="1" showInputMessage="1" showErrorMessage="1">
          <x14:formula1>
            <xm:f>OFFSET(БЛОК1!$E$243,1,MATCH($C$3,БЛОК1!$E$243:$M$243,0)-1,COUNTA(OFFSET(БЛОК1!$E$243,0,MATCH($C$3,БЛОК1!$E$243:$M$243,0)-1,6,1)),1)</xm:f>
          </x14:formula1>
          <xm:sqref>E50</xm:sqref>
        </x14:dataValidation>
        <x14:dataValidation type="list" allowBlank="1" showInputMessage="1" showErrorMessage="1">
          <x14:formula1>
            <xm:f>OFFSET(БЛОК1!$E$271,1,MATCH($C$3,БЛОК1!$E$271:$M$271,0)-1,COUNTA(OFFSET(БЛОК1!$E$271,0,MATCH($C$3,БЛОК1!$E$271:$M$271,0)-1,5,1)),1)</xm:f>
          </x14:formula1>
          <xm:sqref>E55</xm:sqref>
        </x14:dataValidation>
        <x14:dataValidation type="list" allowBlank="1" showInputMessage="1" showErrorMessage="1">
          <x14:formula1>
            <xm:f>OFFSET(БЛОК1!$E$278,1,MATCH($C$3,БЛОК1!$E$278:$M$278,0)-1,COUNTA(OFFSET(БЛОК1!$E$278,0,MATCH($C$3,БЛОК1!$E$278:$M$278,0)-1,5,1)),1)</xm:f>
          </x14:formula1>
          <xm:sqref>E56</xm:sqref>
        </x14:dataValidation>
        <x14:dataValidation type="list" allowBlank="1" showInputMessage="1" showErrorMessage="1">
          <x14:formula1>
            <xm:f>OFFSET(БЛОК1!$E$285,1,MATCH($C$3,БЛОК1!$E$285:$M$285,0)-1,COUNTA(OFFSET(БЛОК1!$E$285,0,MATCH($C$3,БЛОК1!$E$285:$M$285,0)-1,5,1)),1)</xm:f>
          </x14:formula1>
          <xm:sqref>E57</xm:sqref>
        </x14:dataValidation>
        <x14:dataValidation type="list" allowBlank="1" showInputMessage="1" showErrorMessage="1">
          <x14:formula1>
            <xm:f>OFFSET(БЛОК1!$E$292,1,MATCH($C$3,БЛОК1!$E$292:$M$292,0)-1,COUNTA(OFFSET(БЛОК1!$E$292,0,MATCH($C$3,БЛОК1!$E$292:$M$292,0)-1,4,1)),1)</xm:f>
          </x14:formula1>
          <xm:sqref>E58</xm:sqref>
        </x14:dataValidation>
        <x14:dataValidation type="list" allowBlank="1" showInputMessage="1" showErrorMessage="1">
          <x14:formula1>
            <xm:f>OFFSET(БЛОК1!$E$310,1,MATCH($C$3,БЛОК1!$E$310:$M$310,0)-1,COUNTA(OFFSET(БЛОК1!$E$310,0,MATCH($C$3,БЛОК1!$E$310:$M$310,0)-1,6,1)),1)</xm:f>
          </x14:formula1>
          <xm:sqref>E62</xm:sqref>
        </x14:dataValidation>
        <x14:dataValidation type="list" allowBlank="1" showInputMessage="1" showErrorMessage="1">
          <x14:formula1>
            <xm:f>OFFSET(БЛОК1!$E$318,1,MATCH($C$3,БЛОК1!$E$318:$M$318,0)-1,COUNTA(OFFSET(БЛОК1!$E$318,0,MATCH($C$3,БЛОК1!$E$318:$M$318,0)-1,7,1)),1)</xm:f>
          </x14:formula1>
          <xm:sqref>E63</xm:sqref>
        </x14:dataValidation>
        <x14:dataValidation type="list" allowBlank="1" showInputMessage="1" showErrorMessage="1">
          <x14:formula1>
            <xm:f>OFFSET(БЛОК1!$E$332,1,MATCH($C$3,БЛОК1!$E$332:$M$332,0)-1,COUNTA(OFFSET(БЛОК1!$E$332,0,MATCH($C$3,БЛОК1!$E$332:$M$332,0)-1,6,1)),1)</xm:f>
          </x14:formula1>
          <xm:sqref>E65</xm:sqref>
        </x14:dataValidation>
        <x14:dataValidation type="list" allowBlank="1" showInputMessage="1" showErrorMessage="1">
          <x14:formula1>
            <xm:f>OFFSET(БЛОК2!$E$3,1,MATCH($C$3,БЛОК2!$E$3:$M$3,0)-1,COUNTA(OFFSET(БЛОК2!$E$3,0,MATCH($C$3,БЛОК2!$E$3:$M$3,0)-1,4,1)),1)</xm:f>
          </x14:formula1>
          <xm:sqref>E71</xm:sqref>
        </x14:dataValidation>
        <x14:dataValidation type="list" allowBlank="1" showInputMessage="1" showErrorMessage="1">
          <x14:formula1>
            <xm:f>OFFSET(БЛОК2!$E$9,1,MATCH($C$3,БЛОК2!$E$9:$M$9,0)-1,COUNTA(OFFSET(БЛОК2!$E$9,0,MATCH($C$3,БЛОК2!$E$9:$M$9,0)-1,5,1)),1)</xm:f>
          </x14:formula1>
          <xm:sqref>E72</xm:sqref>
        </x14:dataValidation>
        <x14:dataValidation type="list" allowBlank="1" showInputMessage="1" showErrorMessage="1">
          <x14:formula1>
            <xm:f>OFFSET(БЛОК2!$E$16,1,MATCH($C$3,БЛОК2!$E$16:$M$16,0)-1,COUNTA(OFFSET(БЛОК2!$E$16,0,MATCH($C$3,БЛОК2!$E$16:$M$16,0)-1,6,1)),1)</xm:f>
          </x14:formula1>
          <xm:sqref>E73</xm:sqref>
        </x14:dataValidation>
        <x14:dataValidation type="list" allowBlank="1" showInputMessage="1" showErrorMessage="1">
          <x14:formula1>
            <xm:f>БЛОК2!$O$2:$O$4</xm:f>
          </x14:formula1>
          <xm:sqref>E74 E76 E134</xm:sqref>
        </x14:dataValidation>
        <x14:dataValidation type="list" allowBlank="1" showInputMessage="1" showErrorMessage="1">
          <x14:formula1>
            <xm:f>OFFSET(БЛОК2!$E$29,1,MATCH($C$3,БЛОК2!$E$29:$M$29,0)-1,COUNTA(OFFSET(БЛОК2!$E$29,0,MATCH($C$3,БЛОК2!$E$29:$M$29,0)-1,6,1)),1)</xm:f>
          </x14:formula1>
          <xm:sqref>E75</xm:sqref>
        </x14:dataValidation>
        <x14:dataValidation type="list" allowBlank="1" showInputMessage="1" showErrorMessage="1">
          <x14:formula1>
            <xm:f>OFFSET(БЛОК2!$E$43,1,MATCH($C$3,БЛОК2!$E$43:$M$43,0)-1,COUNTA(OFFSET(БЛОК2!$E$43,0,MATCH($C$3,БЛОК2!$E$43:$M$43,0)-1,5,1)),1)</xm:f>
          </x14:formula1>
          <xm:sqref>E77</xm:sqref>
        </x14:dataValidation>
        <x14:dataValidation type="list" allowBlank="1" showInputMessage="1" showErrorMessage="1">
          <x14:formula1>
            <xm:f>OFFSET(БЛОК2!$E$50,1,MATCH($C$3,БЛОК2!$E$50:$M$50,0)-1,COUNTA(OFFSET(БЛОК2!$E$50,0,MATCH($C$3,БЛОК2!$E$50:$M$50,0)-1,5,1)),1)</xm:f>
          </x14:formula1>
          <xm:sqref>E78</xm:sqref>
        </x14:dataValidation>
        <x14:dataValidation type="list" allowBlank="1" showInputMessage="1" showErrorMessage="1">
          <x14:formula1>
            <xm:f>OFFSET(БЛОК2!$E$57,1,MATCH($C$3,БЛОК2!$E$57:$M$57,0)-1,COUNTA(OFFSET(БЛОК2!$E$57,0,MATCH($C$3,БЛОК2!$E$57:$M$57,0)-1,5,1)),1)</xm:f>
          </x14:formula1>
          <xm:sqref>E79</xm:sqref>
        </x14:dataValidation>
        <x14:dataValidation type="list" allowBlank="1" showInputMessage="1" showErrorMessage="1">
          <x14:formula1>
            <xm:f>OFFSET(БЛОК2!$E$69,1,MATCH($C$3,БЛОК2!$E$69:$M$69,0)-1,COUNTA(OFFSET(БЛОК2!$E$69,0,MATCH($C$3,БЛОК2!$E$69:$M$69,0)-1,5,1)),1)</xm:f>
          </x14:formula1>
          <xm:sqref>E81</xm:sqref>
        </x14:dataValidation>
        <x14:dataValidation type="list" allowBlank="1" showInputMessage="1" showErrorMessage="1">
          <x14:formula1>
            <xm:f>OFFSET(БЛОК2!$E$76,1,MATCH($C$3,БЛОК2!$E$76:$M$76,0)-1,COUNTA(OFFSET(БЛОК2!$E$76,0,MATCH($C$3,БЛОК2!$E$76:$M$76,0)-1,6,1)),1)</xm:f>
          </x14:formula1>
          <xm:sqref>E82</xm:sqref>
        </x14:dataValidation>
        <x14:dataValidation type="list" allowBlank="1" showInputMessage="1" showErrorMessage="1">
          <x14:formula1>
            <xm:f>OFFSET(БЛОК2!$E$84,1,MATCH($C$3,БЛОК2!$E$84:$M$84,0)-1,COUNTA(OFFSET(БЛОК2!$E$84,0,MATCH($C$3,БЛОК2!$E$84:$M$84,0)-1,6,1)),1)</xm:f>
          </x14:formula1>
          <xm:sqref>E83</xm:sqref>
        </x14:dataValidation>
        <x14:dataValidation type="list" allowBlank="1" showInputMessage="1" showErrorMessage="1">
          <x14:formula1>
            <xm:f>OFFSET(БЛОК2!$E$92,1,MATCH($C$3,БЛОК2!$E$92:$M$92,0)-1,COUNTA(OFFSET(БЛОК2!$E$92,0,MATCH($C$3,БЛОК2!$E$92:$M$92,0)-1,8,1)),1)</xm:f>
          </x14:formula1>
          <xm:sqref>E84</xm:sqref>
        </x14:dataValidation>
        <x14:dataValidation type="list" allowBlank="1" showInputMessage="1" showErrorMessage="1">
          <x14:formula1>
            <xm:f>OFFSET(БЛОК2!$E$102,1,MATCH($C$3,БЛОК2!$E$102:$M$102,0)-1,COUNTA(OFFSET(БЛОК2!$E$102,0,MATCH($C$3,БЛОК2!$E$102:$M$102,0)-1,4,1)),1)</xm:f>
          </x14:formula1>
          <xm:sqref>E85</xm:sqref>
        </x14:dataValidation>
        <x14:dataValidation type="list" allowBlank="1" showInputMessage="1" showErrorMessage="1">
          <x14:formula1>
            <xm:f>OFFSET(БЛОК2!$E$109,1,MATCH($C$3,БЛОК2!$E$109:$M$109,0)-1,COUNTA(OFFSET(БЛОК2!$E$109,0,MATCH($C$3,БЛОК2!$E$109:$M$109,0)-1,5,1)),1)</xm:f>
          </x14:formula1>
          <xm:sqref>E87</xm:sqref>
        </x14:dataValidation>
        <x14:dataValidation type="list" allowBlank="1" showInputMessage="1" showErrorMessage="1">
          <x14:formula1>
            <xm:f>OFFSET(БЛОК2!$E$116,1,MATCH($C$3,БЛОК2!$E$116:$M$116,0)-1,COUNTA(OFFSET(БЛОК2!$E$116,0,MATCH($C$3,БЛОК2!$E$116:$M$116,0)-1,5,1)),1)</xm:f>
          </x14:formula1>
          <xm:sqref>E88</xm:sqref>
        </x14:dataValidation>
        <x14:dataValidation type="list" allowBlank="1" showInputMessage="1" showErrorMessage="1">
          <x14:formula1>
            <xm:f>OFFSET(БЛОК2!$E$123,1,MATCH($C$3,БЛОК2!$E$123:$M$123,0)-1,COUNTA(OFFSET(БЛОК2!$E$123,0,MATCH($C$3,БЛОК2!$E$123:$M$123,0)-1,5,1)),1)</xm:f>
          </x14:formula1>
          <xm:sqref>E89</xm:sqref>
        </x14:dataValidation>
        <x14:dataValidation type="list" allowBlank="1" showInputMessage="1" showErrorMessage="1">
          <x14:formula1>
            <xm:f>OFFSET(БЛОК2!$E$131,1,MATCH($C$3,БЛОК2!$E$131:$M$131,0)-1,COUNTA(OFFSET(БЛОК2!$E$131,0,MATCH($C$3,БЛОК2!$E$131:$M$131,0)-1,5,1)),1)</xm:f>
          </x14:formula1>
          <xm:sqref>E91</xm:sqref>
        </x14:dataValidation>
        <x14:dataValidation type="list" allowBlank="1" showInputMessage="1" showErrorMessage="1">
          <x14:formula1>
            <xm:f>OFFSET(БЛОК2!$E$138,1,MATCH($C$3,БЛОК2!$E$138:$M$138,0)-1,COUNTA(OFFSET(БЛОК2!$E$138,0,MATCH($C$3,БЛОК2!$E$138:$M$138,0)-1,5,1)),1)</xm:f>
          </x14:formula1>
          <xm:sqref>E92</xm:sqref>
        </x14:dataValidation>
        <x14:dataValidation type="list" allowBlank="1" showInputMessage="1" showErrorMessage="1">
          <x14:formula1>
            <xm:f>OFFSET(БЛОК2!$E$145,1,MATCH($C$3,БЛОК2!$E$145:$M$145,0)-1,COUNTA(OFFSET(БЛОК2!$E$145,0,MATCH($C$3,БЛОК2!$E$145:$M$145,0)-1,5,1)),1)</xm:f>
          </x14:formula1>
          <xm:sqref>E93</xm:sqref>
        </x14:dataValidation>
        <x14:dataValidation type="list" allowBlank="1" showInputMessage="1" showErrorMessage="1">
          <x14:formula1>
            <xm:f>OFFSET(БЛОК2!$E$152,1,MATCH($C$3,БЛОК2!$E$152:$M$152,0)-1,COUNTA(OFFSET(БЛОК2!$E$152,0,MATCH($C$3,БЛОК2!$E$152:$M$152,0)-1,5,1)),1)</xm:f>
          </x14:formula1>
          <xm:sqref>E94</xm:sqref>
        </x14:dataValidation>
        <x14:dataValidation type="list" allowBlank="1" showInputMessage="1" showErrorMessage="1">
          <x14:formula1>
            <xm:f>OFFSET(БЛОК2!$E$160,1,MATCH($C$3,БЛОК2!$E$160:$M$160,0)-1,COUNTA(OFFSET(БЛОК2!$E$160,0,MATCH($C$3,БЛОК2!$E$160:$M$160,0)-1,5,1)),1)</xm:f>
          </x14:formula1>
          <xm:sqref>E96</xm:sqref>
        </x14:dataValidation>
        <x14:dataValidation type="list" allowBlank="1" showInputMessage="1" showErrorMessage="1">
          <x14:formula1>
            <xm:f>OFFSET(БЛОК2!$E$167,1,MATCH($C$3,БЛОК2!$E$167:$M$167,0)-1,COUNTA(OFFSET(БЛОК2!$E$167,0,MATCH($C$3,БЛОК2!$E$167:$M$167,0)-1,5,1)),1)</xm:f>
          </x14:formula1>
          <xm:sqref>E97</xm:sqref>
        </x14:dataValidation>
        <x14:dataValidation type="list" allowBlank="1" showInputMessage="1" showErrorMessage="1">
          <x14:formula1>
            <xm:f>OFFSET(БЛОК2!$E$174,1,MATCH($C$3,БЛОК2!$E$174:$M$174,0)-1,COUNTA(OFFSET(БЛОК2!$E$174,0,MATCH($C$3,БЛОК2!$E$174:$M$174,0)-1,5,1)),1)</xm:f>
          </x14:formula1>
          <xm:sqref>E98</xm:sqref>
        </x14:dataValidation>
        <x14:dataValidation type="list" allowBlank="1" showInputMessage="1" showErrorMessage="1">
          <x14:formula1>
            <xm:f>OFFSET(БЛОК2!$E$181,1,MATCH($C$3,БЛОК2!$E$181:$M$181,0)-1,COUNTA(OFFSET(БЛОК2!$E$181,0,MATCH($C$3,БЛОК2!$E$181:$M$181,0)-1,4,1)),1)</xm:f>
          </x14:formula1>
          <xm:sqref>E99</xm:sqref>
        </x14:dataValidation>
        <x14:dataValidation type="list" allowBlank="1" showInputMessage="1" showErrorMessage="1">
          <x14:formula1>
            <xm:f>OFFSET(БЛОК2!$E$187,1,MATCH($C$3,БЛОК2!$E$187:$M$187,0)-1,COUNTA(OFFSET(БЛОК2!$E$187,0,MATCH($C$3,БЛОК2!$E$187:$M$187,0)-1,6,1)),1)</xm:f>
          </x14:formula1>
          <xm:sqref>E100</xm:sqref>
        </x14:dataValidation>
        <x14:dataValidation type="list" allowBlank="1" showInputMessage="1" showErrorMessage="1">
          <x14:formula1>
            <xm:f>OFFSET(БЛОК2!$E$195,1,MATCH($C$3,БЛОК2!$E$195:$M$195,0)-1,COUNTA(OFFSET(БЛОК2!$E$195,0,MATCH($C$3,БЛОК2!$E$195:$M$195,0)-1,4,1)),1)</xm:f>
          </x14:formula1>
          <xm:sqref>E101</xm:sqref>
        </x14:dataValidation>
        <x14:dataValidation type="list" allowBlank="1" showInputMessage="1" showErrorMessage="1">
          <x14:formula1>
            <xm:f>OFFSET(БЛОК2!$E$201,1,MATCH($C$3,БЛОК2!$E$201:$M$201,0)-1,COUNTA(OFFSET(БЛОК2!$E$201,0,MATCH($C$3,БЛОК2!$E$201:$M$201,0)-1,4,1)),1)</xm:f>
          </x14:formula1>
          <xm:sqref>E102</xm:sqref>
        </x14:dataValidation>
        <x14:dataValidation type="list" allowBlank="1" showInputMessage="1" showErrorMessage="1">
          <x14:formula1>
            <xm:f>OFFSET(БЛОК2!$E$207,1,MATCH($C$3,БЛОК2!$E$207:$M$207,0)-1,COUNTA(OFFSET(БЛОК2!$E$207,0,MATCH($C$3,БЛОК2!$E$207:$M$207,0)-1,6,1)),1)</xm:f>
          </x14:formula1>
          <xm:sqref>E103</xm:sqref>
        </x14:dataValidation>
        <x14:dataValidation type="list" allowBlank="1" showInputMessage="1" showErrorMessage="1">
          <x14:formula1>
            <xm:f>OFFSET(БЛОК2!$E$215,1,MATCH($C$3,БЛОК2!$E$215:$M$215,0)-1,COUNTA(OFFSET(БЛОК2!$E$215,0,MATCH($C$3,БЛОК2!$E$215:$M$215,0)-1,4,1)),1)</xm:f>
          </x14:formula1>
          <xm:sqref>E104</xm:sqref>
        </x14:dataValidation>
        <x14:dataValidation type="list" allowBlank="1" showInputMessage="1" showErrorMessage="1">
          <x14:formula1>
            <xm:f>OFFSET(БЛОК2!$E$221,1,MATCH($C$3,БЛОК2!$E$221:$M$221,0)-1,COUNTA(OFFSET(БЛОК2!$E$221,0,MATCH($C$3,БЛОК2!$E$221:$M$221,0)-1,4,1)),1)</xm:f>
          </x14:formula1>
          <xm:sqref>E105</xm:sqref>
        </x14:dataValidation>
        <x14:dataValidation type="list" allowBlank="1" showInputMessage="1" showErrorMessage="1">
          <x14:formula1>
            <xm:f>OFFSET(БЛОК2!$E$227,1,MATCH($C$3,БЛОК2!$E$227:$M$227,0)-1,COUNTA(OFFSET(БЛОК2!$E$227,0,MATCH($C$3,БЛОК2!$E$227:$M$227,0)-1,5,1)),1)</xm:f>
          </x14:formula1>
          <xm:sqref>E106</xm:sqref>
        </x14:dataValidation>
        <x14:dataValidation type="list" allowBlank="1" showInputMessage="1" showErrorMessage="1">
          <x14:formula1>
            <xm:f>OFFSET(БЛОК2!$E$235,1,MATCH($C$3,БЛОК2!$E$235:$M$235,0)-1,COUNTA(OFFSET(БЛОК2!$E$235,0,MATCH($C$3,БЛОК2!$E$235:$M$235,0)-1,5,1)),1)</xm:f>
          </x14:formula1>
          <xm:sqref>E107</xm:sqref>
        </x14:dataValidation>
        <x14:dataValidation type="list" allowBlank="1" showInputMessage="1" showErrorMessage="1">
          <x14:formula1>
            <xm:f>OFFSET(БЛОК2!$E$242,1,MATCH($C$3,БЛОК2!$E$242:$M$242,0)-1,COUNTA(OFFSET(БЛОК2!$E$242,0,MATCH($C$3,БЛОК2!$E$242:$M$242,0)-1,6,1)),1)</xm:f>
          </x14:formula1>
          <xm:sqref>E108</xm:sqref>
        </x14:dataValidation>
        <x14:dataValidation type="list" allowBlank="1" showInputMessage="1" showErrorMessage="1">
          <x14:formula1>
            <xm:f>OFFSET(БЛОК2!$E$250,1,MATCH($C$3,БЛОК2!$E$250:$M$250,0)-1,COUNTA(OFFSET(БЛОК2!$E$250,0,MATCH($C$3,БЛОК2!$E$250:$M$250,0)-1,6,1)),1)</xm:f>
          </x14:formula1>
          <xm:sqref>E109</xm:sqref>
        </x14:dataValidation>
        <x14:dataValidation type="list" allowBlank="1" showInputMessage="1" showErrorMessage="1">
          <x14:formula1>
            <xm:f>OFFSET(БЛОК2!$E$258,1,MATCH($C$3,БЛОК2!$E$258:$M$258,0)-1,COUNTA(OFFSET(БЛОК2!$E$258,0,MATCH($C$3,БЛОК2!$E$258:$M$258,0)-1,4,1)),1)</xm:f>
          </x14:formula1>
          <xm:sqref>E110</xm:sqref>
        </x14:dataValidation>
        <x14:dataValidation type="list" allowBlank="1" showInputMessage="1" showErrorMessage="1">
          <x14:formula1>
            <xm:f>OFFSET(БЛОК2!$E$264,1,MATCH($C$3,БЛОК2!$E$264:$M$264,0)-1,COUNTA(OFFSET(БЛОК2!$E$264,0,MATCH($C$3,БЛОК2!$E$264:$M$264,0)-1,6,1)),1)</xm:f>
          </x14:formula1>
          <xm:sqref>E111</xm:sqref>
        </x14:dataValidation>
        <x14:dataValidation type="list" allowBlank="1" showInputMessage="1" showErrorMessage="1">
          <x14:formula1>
            <xm:f>OFFSET(БЛОК2!$E$272,1,MATCH($C$3,БЛОК2!$E$272:$M$272,0)-1,COUNTA(OFFSET(БЛОК2!$E$272,0,MATCH($C$3,БЛОК2!$E$272:$M$272,0)-1,6,1)),1)</xm:f>
          </x14:formula1>
          <xm:sqref>E112</xm:sqref>
        </x14:dataValidation>
        <x14:dataValidation type="list" allowBlank="1" showInputMessage="1" showErrorMessage="1">
          <x14:formula1>
            <xm:f>OFFSET(БЛОК2!$E$280,1,MATCH($C$3,БЛОК2!$E$280:$M$280,0)-1,COUNTA(OFFSET(БЛОК2!$E$280,0,MATCH($C$3,БЛОК2!$E$280:$M$280,0)-1,5,1)),1)</xm:f>
          </x14:formula1>
          <xm:sqref>E113</xm:sqref>
        </x14:dataValidation>
        <x14:dataValidation type="list" allowBlank="1" showInputMessage="1" showErrorMessage="1">
          <x14:formula1>
            <xm:f>OFFSET(БЛОК2!$E$287,1,MATCH($C$3,БЛОК2!$E$287:$M$287,0)-1,COUNTA(OFFSET(БЛОК2!$E$287,0,MATCH($C$3,БЛОК2!$E$287:$M$287,0)-1,5,1)),1)</xm:f>
          </x14:formula1>
          <xm:sqref>E114</xm:sqref>
        </x14:dataValidation>
        <x14:dataValidation type="list" allowBlank="1" showInputMessage="1" showErrorMessage="1">
          <x14:formula1>
            <xm:f>OFFSET(БЛОК2!$E$294,1,MATCH($C$3,БЛОК2!$E$294:$M$294,0)-1,COUNTA(OFFSET(БЛОК2!$E$294,0,MATCH($C$3,БЛОК2!$E$294:$M$294,0)-1,6,1)),1)</xm:f>
          </x14:formula1>
          <xm:sqref>E115</xm:sqref>
        </x14:dataValidation>
        <x14:dataValidation type="list" allowBlank="1" showInputMessage="1" showErrorMessage="1">
          <x14:formula1>
            <xm:f>OFFSET(БЛОК2!$E$302,1,MATCH($C$3,БЛОК2!$E$302:$M$302,0)-1,COUNTA(OFFSET(БЛОК2!$E$302,0,MATCH($C$3,БЛОК2!$E$302:$M$302,0)-1,6,1)),1)</xm:f>
          </x14:formula1>
          <xm:sqref>E116:E117</xm:sqref>
        </x14:dataValidation>
        <x14:dataValidation type="list" allowBlank="1" showInputMessage="1" showErrorMessage="1">
          <x14:formula1>
            <xm:f>OFFSET(БЛОК2!$E$318,1,MATCH($C$3,БЛОК2!$E$318:$M$318,0)-1,COUNTA(OFFSET(БЛОК2!$E$318,0,MATCH($C$3,БЛОК2!$E$318:$M$318,0)-1,5,1)),1)</xm:f>
          </x14:formula1>
          <xm:sqref>E118</xm:sqref>
        </x14:dataValidation>
        <x14:dataValidation type="list" allowBlank="1" showInputMessage="1" showErrorMessage="1">
          <x14:formula1>
            <xm:f>OFFSET(БЛОК2!$E$325,1,MATCH($C$3,БЛОК2!$E$325:$M$325,0)-1,COUNTA(OFFSET(БЛОК2!$E$325,0,MATCH($C$3,БЛОК2!$E$325:$M$325,0)-1,6,1)),1)</xm:f>
          </x14:formula1>
          <xm:sqref>E119</xm:sqref>
        </x14:dataValidation>
        <x14:dataValidation type="list" allowBlank="1" showInputMessage="1" showErrorMessage="1">
          <x14:formula1>
            <xm:f>OFFSET(БЛОК2!$E$334,1,MATCH($C$3,БЛОК2!$E$334:$M$334,0)-1,COUNTA(OFFSET(БЛОК2!$E$334,0,MATCH($C$3,БЛОК2!$E$334:$M$334,0)-1,5,1)),1)</xm:f>
          </x14:formula1>
          <xm:sqref>E121</xm:sqref>
        </x14:dataValidation>
        <x14:dataValidation type="list" allowBlank="1" showInputMessage="1" showErrorMessage="1">
          <x14:formula1>
            <xm:f>OFFSET(БЛОК2!$E$341,1,MATCH($C$3,БЛОК2!$E$341:$M$341,0)-1,COUNTA(OFFSET(БЛОК2!$E$341,0,MATCH($C$3,БЛОК2!$E$341:$M$341,0)-1,5,1)),1)</xm:f>
          </x14:formula1>
          <xm:sqref>E122</xm:sqref>
        </x14:dataValidation>
        <x14:dataValidation type="list" allowBlank="1" showInputMessage="1" showErrorMessage="1">
          <x14:formula1>
            <xm:f>OFFSET(БЛОК2!$E$348,1,MATCH($C$3,БЛОК2!$E$348:$M$348,0)-1,COUNTA(OFFSET(БЛОК2!$E$348,0,MATCH($C$3,БЛОК2!$E$348:$M$348,0)-1,5,1)),1)</xm:f>
          </x14:formula1>
          <xm:sqref>E123</xm:sqref>
        </x14:dataValidation>
        <x14:dataValidation type="list" allowBlank="1" showInputMessage="1" showErrorMessage="1">
          <x14:formula1>
            <xm:f>OFFSET(БЛОК2!$E$355,1,MATCH($C$3,БЛОК2!$E$355:$M$355,0)-1,COUNTA(OFFSET(БЛОК2!$E$355,0,MATCH($C$3,БЛОК2!$E$355:$M$355,0)-1,5,1)),1)</xm:f>
          </x14:formula1>
          <xm:sqref>E124</xm:sqref>
        </x14:dataValidation>
        <x14:dataValidation type="list" allowBlank="1" showInputMessage="1" showErrorMessage="1">
          <x14:formula1>
            <xm:f>OFFSET(БЛОК2!$E$362,1,MATCH($C$3,БЛОК2!$E$362:$M$362,0)-1,COUNTA(OFFSET(БЛОК2!$E$362,0,MATCH($C$3,БЛОК2!$E$362:$M$362,0)-1,5,1)),1)</xm:f>
          </x14:formula1>
          <xm:sqref>E125</xm:sqref>
        </x14:dataValidation>
        <x14:dataValidation type="list" allowBlank="1" showInputMessage="1" showErrorMessage="1">
          <x14:formula1>
            <xm:f>OFFSET(БЛОК2!$E$369,1,MATCH($C$3,БЛОК2!$E$369:$M$369,0)-1,COUNTA(OFFSET(БЛОК2!$E$369,0,MATCH($C$3,БЛОК2!$E$369:$M$369,0)-1,5,1)),1)</xm:f>
          </x14:formula1>
          <xm:sqref>E126</xm:sqref>
        </x14:dataValidation>
        <x14:dataValidation type="list" allowBlank="1" showInputMessage="1" showErrorMessage="1">
          <x14:formula1>
            <xm:f>OFFSET(БЛОК2!$E$376,1,MATCH($C$3,БЛОК2!$E$376:$M$376,0)-1,COUNTA(OFFSET(БЛОК2!$E$376,0,MATCH($C$3,БЛОК2!$E$376:$M$376,0)-1,5,1)),1)</xm:f>
          </x14:formula1>
          <xm:sqref>E127</xm:sqref>
        </x14:dataValidation>
        <x14:dataValidation type="list" allowBlank="1" showInputMessage="1" showErrorMessage="1">
          <x14:formula1>
            <xm:f>OFFSET(БЛОК2!$E$383,1,MATCH($C$3,БЛОК2!$E$383:$M$383,0)-1,COUNTA(OFFSET(БЛОК2!$E$383,0,MATCH($C$3,БЛОК2!$E$383:$M$383,0)-1,5,1)),1)</xm:f>
          </x14:formula1>
          <xm:sqref>E128</xm:sqref>
        </x14:dataValidation>
        <x14:dataValidation type="list" allowBlank="1" showInputMessage="1" showErrorMessage="1">
          <x14:formula1>
            <xm:f>OFFSET(БЛОК2!$E$390,1,MATCH($C$3,БЛОК2!$E$390:$M$390,0)-1,COUNTA(OFFSET(БЛОК2!$E$390,0,MATCH($C$3,БЛОК2!$E$390:$M$390,0)-1,5,1)),1)</xm:f>
          </x14:formula1>
          <xm:sqref>E129</xm:sqref>
        </x14:dataValidation>
        <x14:dataValidation type="list" allowBlank="1" showInputMessage="1" showErrorMessage="1">
          <x14:formula1>
            <xm:f>OFFSET(БЛОК2!$E$398,1,MATCH($C$3,БЛОК2!$E$398:$M$398,0)-1,COUNTA(OFFSET(БЛОК2!$E$398,0,MATCH($C$3,БЛОК2!$E$398:$M$398,0)-1,5,1)),1)</xm:f>
          </x14:formula1>
          <xm:sqref>E131</xm:sqref>
        </x14:dataValidation>
        <x14:dataValidation type="list" allowBlank="1" showInputMessage="1" showErrorMessage="1">
          <x14:formula1>
            <xm:f>OFFSET(БЛОК2!$E$405,1,MATCH($C$3,БЛОК2!$E$405:$M$405,0)-1,COUNTA(OFFSET(БЛОК2!$E$405,0,MATCH($C$3,БЛОК2!$E$405:$M$405,0)-1,5,1)),1)</xm:f>
          </x14:formula1>
          <xm:sqref>E132</xm:sqref>
        </x14:dataValidation>
        <x14:dataValidation type="list" allowBlank="1" showInputMessage="1" showErrorMessage="1">
          <x14:formula1>
            <xm:f>OFFSET(БЛОК2!$E$412,1,MATCH($C$3,БЛОК2!$E$412:$M$412,0)-1,COUNTA(OFFSET(БЛОК2!$E$412,0,MATCH($C$3,БЛОК2!$E$412:$M$412,0)-1,5,1)),1)</xm:f>
          </x14:formula1>
          <xm:sqref>E133</xm:sqref>
        </x14:dataValidation>
        <x14:dataValidation type="list" allowBlank="1" showInputMessage="1" showErrorMessage="1">
          <x14:formula1>
            <xm:f>OFFSET(БЛОК3!$E$13,1,MATCH($C$3,БЛОК3!$E$13:$M$13,0)-1,COUNTA(OFFSET(БЛОК3!$E$13,0,MATCH($C$3,БЛОК3!$E$13:$M$13,0)-1,6,1)),1)</xm:f>
          </x14:formula1>
          <xm:sqref>E139</xm:sqref>
        </x14:dataValidation>
        <x14:dataValidation type="list" allowBlank="1" showInputMessage="1" showErrorMessage="1">
          <x14:formula1>
            <xm:f>OFFSET(БЛОК3!$E$21,1,MATCH($C$3,БЛОК3!$E$21:$M$21,0)-1,COUNTA(OFFSET(БЛОК3!$E$21,0,MATCH($C$3,БЛОК3!$E$21:$M$21,0)-1,6,1)),1)</xm:f>
          </x14:formula1>
          <xm:sqref>E140</xm:sqref>
        </x14:dataValidation>
        <x14:dataValidation type="list" allowBlank="1" showInputMessage="1" showErrorMessage="1">
          <x14:formula1>
            <xm:f>OFFSET(БЛОК3!$E$29,1,MATCH($C$3,БЛОК3!$E$29:$M$29,0)-1,COUNTA(OFFSET(БЛОК3!$E$29,0,MATCH($C$3,БЛОК3!$E$29:$M$29,0)-1,6,1)),1)</xm:f>
          </x14:formula1>
          <xm:sqref>E141</xm:sqref>
        </x14:dataValidation>
        <x14:dataValidation type="list" allowBlank="1" showInputMessage="1" showErrorMessage="1">
          <x14:formula1>
            <xm:f>OFFSET(БЛОК4!$E$3,1,MATCH($C$3,БЛОК4!$E$3:$M$3,0)-1,COUNTA(OFFSET(БЛОК4!$E$3,0,MATCH($C$3,БЛОК4!$E$3:$M$3,0)-1,5,1)),1)</xm:f>
          </x14:formula1>
          <xm:sqref>E144</xm:sqref>
        </x14:dataValidation>
        <x14:dataValidation type="list" allowBlank="1" showInputMessage="1" showErrorMessage="1">
          <x14:formula1>
            <xm:f>OFFSET(БЛОК4!$E$10,1,MATCH($C$3,БЛОК4!$E$10:$M$10,0)-1,COUNTA(OFFSET(БЛОК4!$E$10,0,MATCH($C$3,БЛОК4!$E$10:$M$10,0)-1,5,1)),1)</xm:f>
          </x14:formula1>
          <xm:sqref>E145</xm:sqref>
        </x14:dataValidation>
        <x14:dataValidation type="list" allowBlank="1" showInputMessage="1" showErrorMessage="1">
          <x14:formula1>
            <xm:f>OFFSET(БЛОК4!$E$17,1,MATCH($C$3,БЛОК4!$E$17:$M$17,0)-1,COUNTA(OFFSET(БЛОК4!$E$17,0,MATCH($C$3,БЛОК4!$E$17:$M$17,0)-1,5,1)),1)</xm:f>
          </x14:formula1>
          <xm:sqref>E146</xm:sqref>
        </x14:dataValidation>
        <x14:dataValidation type="list" allowBlank="1" showInputMessage="1" showErrorMessage="1">
          <x14:formula1>
            <xm:f>OFFSET(БЛОК4!$E$24,1,MATCH($C$3,БЛОК4!$E$24:$M$24,0)-1,COUNTA(OFFSET(БЛОК4!$E$24,0,MATCH($C$3,БЛОК4!$E$24:$M$24,0)-1,6,1)),1)</xm:f>
          </x14:formula1>
          <xm:sqref>E147</xm:sqref>
        </x14:dataValidation>
        <x14:dataValidation type="list" allowBlank="1" showInputMessage="1" showErrorMessage="1">
          <x14:formula1>
            <xm:f>OFFSET(БЛОК4!$E$32,1,MATCH($C$3,БЛОК4!$E$32:$M$32,0)-1,COUNTA(OFFSET(БЛОК4!$E$32,0,MATCH($C$3,БЛОК4!$E$32:$M$32,0)-1,5,1)),1)</xm:f>
          </x14:formula1>
          <xm:sqref>E148</xm:sqref>
        </x14:dataValidation>
        <x14:dataValidation type="list" allowBlank="1" showInputMessage="1" showErrorMessage="1">
          <x14:formula1>
            <xm:f>OFFSET(БЛОК4!$E$39,1,MATCH($C$3,БЛОК4!$E$39:$M$39,0)-1,COUNTA(OFFSET(БЛОК4!$E$39,0,MATCH($C$3,БЛОК4!$E$39:$M$39,0)-1,5,1)),1)</xm:f>
          </x14:formula1>
          <xm:sqref>E149</xm:sqref>
        </x14:dataValidation>
        <x14:dataValidation type="list" allowBlank="1" showInputMessage="1" showErrorMessage="1">
          <x14:formula1>
            <xm:f>OFFSET(БЛОК4!$E$46,1,MATCH($C$3,БЛОК4!$E$46:$M$46,0)-1,COUNTA(OFFSET(БЛОК4!$E$46,0,MATCH($C$3,БЛОК4!$E$46:$M$46,0)-1,7,1)),1)</xm:f>
          </x14:formula1>
          <xm:sqref>E150</xm:sqref>
        </x14:dataValidation>
        <x14:dataValidation type="list" allowBlank="1" showInputMessage="1" showErrorMessage="1">
          <x14:formula1>
            <xm:f>OFFSET(БЛОК4!$E$55,1,MATCH($C$3,БЛОК4!$E$55:$M$55,0)-1,COUNTA(OFFSET(БЛОК4!$E$55,0,MATCH($C$3,БЛОК4!$E$55:$M$55,0)-1,5,1)),1)</xm:f>
          </x14:formula1>
          <xm:sqref>E151</xm:sqref>
        </x14:dataValidation>
        <x14:dataValidation type="list" allowBlank="1" showInputMessage="1" showErrorMessage="1">
          <x14:formula1>
            <xm:f>OFFSET(БЛОК4!$E$62,1,MATCH($C$3,БЛОК4!$E$62:$M$62,0)-1,COUNTA(OFFSET(БЛОК4!$E$62,0,MATCH($C$3,БЛОК4!$E$62:$M$62,0)-1,6,1)),1)</xm:f>
          </x14:formula1>
          <xm:sqref>E152</xm:sqref>
        </x14:dataValidation>
        <x14:dataValidation type="list" allowBlank="1" showInputMessage="1" showErrorMessage="1">
          <x14:formula1>
            <xm:f>OFFSET(БЛОК4!$E$71,1,MATCH($C$3,БЛОК4!$E$71:$M$71,0)-1,COUNTA(OFFSET(БЛОК4!$E$71,0,MATCH($C$3,БЛОК4!$E$71:$M$71,0)-1,5,1)),1)</xm:f>
          </x14:formula1>
          <xm:sqref>E154</xm:sqref>
        </x14:dataValidation>
        <x14:dataValidation type="list" allowBlank="1" showInputMessage="1" showErrorMessage="1">
          <x14:formula1>
            <xm:f>OFFSET(БЛОК4!$E$84,1,MATCH($C$3,БЛОК4!$E$84:$M$84,0)-1,COUNTA(OFFSET(БЛОК4!$E$84,0,MATCH($C$3,БЛОК4!$E$84:$M$84,0)-1,4,1)),1)</xm:f>
          </x14:formula1>
          <xm:sqref>E156</xm:sqref>
        </x14:dataValidation>
        <x14:dataValidation type="list" allowBlank="1" showInputMessage="1" showErrorMessage="1">
          <x14:formula1>
            <xm:f>OFFSET(БЛОК4!$E$90,1,MATCH($C$3,БЛОК4!$E$90:$M$90,0)-1,COUNTA(OFFSET(БЛОК4!$E$90,0,MATCH($C$3,БЛОК4!$E$90:$M$90,0)-1,6,1)),1)</xm:f>
          </x14:formula1>
          <xm:sqref>E157</xm:sqref>
        </x14:dataValidation>
        <x14:dataValidation type="list" allowBlank="1" showInputMessage="1" showErrorMessage="1">
          <x14:formula1>
            <xm:f>OFFSET(БЛОК4!$E$98,1,MATCH($C$3,БЛОК4!$E$98:$M$98,0)-1,COUNTA(OFFSET(БЛОК4!$E$98,0,MATCH($C$3,БЛОК4!$E$98:$M$98,0)-1,6,1)),1)</xm:f>
          </x14:formula1>
          <xm:sqref>E158</xm:sqref>
        </x14:dataValidation>
        <x14:dataValidation type="list" allowBlank="1" showInputMessage="1" showErrorMessage="1">
          <x14:formula1>
            <xm:f>OFFSET(БЛОК4!$E$106,1,MATCH($C$3,БЛОК4!$E$106:$M$106,0)-1,COUNTA(OFFSET(БЛОК4!$E$106,0,MATCH($C$3,БЛОК4!$E$106:$M$106,0)-1,5,1)),1)</xm:f>
          </x14:formula1>
          <xm:sqref>E159</xm:sqref>
        </x14:dataValidation>
        <x14:dataValidation type="list" allowBlank="1" showInputMessage="1" showErrorMessage="1">
          <x14:formula1>
            <xm:f>OFFSET(БЛОК4!$E$113,1,MATCH($C$3,БЛОК4!$E$113:$M$113,0)-1,COUNTA(OFFSET(БЛОК4!$E$113,0,MATCH($C$3,БЛОК4!$E$113:$M$113,0)-1,5,1)),1)</xm:f>
          </x14:formula1>
          <xm:sqref>E160</xm:sqref>
        </x14:dataValidation>
        <x14:dataValidation type="list" allowBlank="1" showInputMessage="1" showErrorMessage="1">
          <x14:formula1>
            <xm:f>OFFSET(БЛОК4!$E$119,1,MATCH($C$3,БЛОК4!$E$119:$M$119,0)-1,COUNTA(OFFSET(БЛОК4!$E$119,0,MATCH($C$3,БЛОК4!$E$119:$M$119,0)-1,4,1)),1)</xm:f>
          </x14:formula1>
          <xm:sqref>E161</xm:sqref>
        </x14:dataValidation>
        <x14:dataValidation type="list" allowBlank="1" showInputMessage="1" showErrorMessage="1">
          <x14:formula1>
            <xm:f>OFFSET(БЛОК4!$E$125,1,MATCH($C$3,БЛОК4!$E$125:$M$125,0)-1,COUNTA(OFFSET(БЛОК4!$E$125,0,MATCH($C$3,БЛОК4!$E$125:$M$125,0)-1,5,1)),1)</xm:f>
          </x14:formula1>
          <xm:sqref>E162</xm:sqref>
        </x14:dataValidation>
        <x14:dataValidation type="list" allowBlank="1" showInputMessage="1" showErrorMessage="1">
          <x14:formula1>
            <xm:f>OFFSET(БЛОК4!$E$133,1,MATCH($C$3,БЛОК4!$E$133:$M$133,0)-1,COUNTA(OFFSET(БЛОК4!$E$133,0,MATCH($C$3,БЛОК4!$E$133:$M$133,0)-1,5,1)),1)</xm:f>
          </x14:formula1>
          <xm:sqref>E163</xm:sqref>
        </x14:dataValidation>
        <x14:dataValidation type="list" allowBlank="1" showInputMessage="1" showErrorMessage="1">
          <x14:formula1>
            <xm:f>OFFSET(БЛОК4!$E$140,1,MATCH($C$3,БЛОК4!$E$140:$M$140,0)-1,COUNTA(OFFSET(БЛОК4!$E$140,0,MATCH($C$3,БЛОК4!$E$140:$M$140,0)-1,5,1)),1)</xm:f>
          </x14:formula1>
          <xm:sqref>E164</xm:sqref>
        </x14:dataValidation>
        <x14:dataValidation type="list" allowBlank="1" showInputMessage="1" showErrorMessage="1">
          <x14:formula1>
            <xm:f>OFFSET(БЛОК4!$E$147,1,MATCH($C$3,БЛОК4!$E$147:$M$147,0)-1,COUNTA(OFFSET(БЛОК4!$E$147,0,MATCH($C$3,БЛОК4!$E$147:$M$147,0)-1,4,1)),1)</xm:f>
          </x14:formula1>
          <xm:sqref>E165</xm:sqref>
        </x14:dataValidation>
        <x14:dataValidation type="list" allowBlank="1" showInputMessage="1" showErrorMessage="1">
          <x14:formula1>
            <xm:f>OFFSET(БЛОК4!$E$153,1,MATCH($C$3,БЛОК4!$E$153:$M$153,0)-1,COUNTA(OFFSET(БЛОК4!$E$153,0,MATCH($C$3,БЛОК4!$E$153:$M$153,0)-1,9,1)),1)</xm:f>
          </x14:formula1>
          <xm:sqref>E166</xm:sqref>
        </x14:dataValidation>
        <x14:dataValidation type="list" allowBlank="1" showInputMessage="1" showErrorMessage="1">
          <x14:formula1>
            <xm:f>OFFSET(БЛОК4!$E$164,1,MATCH($C$3,БЛОК4!$E$164:$M$164,0)-1,COUNTA(OFFSET(БЛОК4!$E$164,0,MATCH($C$3,БЛОК4!$E$164:$M$164,0)-1,4,1)),1)</xm:f>
          </x14:formula1>
          <xm:sqref>E167</xm:sqref>
        </x14:dataValidation>
        <x14:dataValidation type="list" allowBlank="1" showInputMessage="1" showErrorMessage="1">
          <x14:formula1>
            <xm:f>OFFSET(БЛОК4!$E$170,1,MATCH($C$3,БЛОК4!$E$170:$M$170,0)-1,COUNTA(OFFSET(БЛОК4!$E$170,0,MATCH($C$3,БЛОК4!$E$170:$M$170,0)-1,8,1)),1)</xm:f>
          </x14:formula1>
          <xm:sqref>E168</xm:sqref>
        </x14:dataValidation>
        <x14:dataValidation type="list" allowBlank="1" showInputMessage="1" showErrorMessage="1">
          <x14:formula1>
            <xm:f>OFFSET(БЛОК4!$E$180,1,MATCH($C$3,БЛОК4!$E$180:$M$180,0)-1,COUNTA(OFFSET(БЛОК4!$E$180,0,MATCH($C$3,БЛОК4!$E$180:$M$180,0)-1,4,1)),1)</xm:f>
          </x14:formula1>
          <xm:sqref>E169</xm:sqref>
        </x14:dataValidation>
        <x14:dataValidation type="list" allowBlank="1" showInputMessage="1" showErrorMessage="1">
          <x14:formula1>
            <xm:f>OFFSET(БЛОК4!$E$186,1,MATCH($C$3,БЛОК4!$E$186:$M$186,0)-1,COUNTA(OFFSET(БЛОК4!$E$186,0,MATCH($C$3,БЛОК4!$E$186:$M$186,0)-1,4,1)),1)</xm:f>
          </x14:formula1>
          <xm:sqref>E170</xm:sqref>
        </x14:dataValidation>
        <x14:dataValidation type="list" allowBlank="1" showInputMessage="1" showErrorMessage="1">
          <x14:formula1>
            <xm:f>OFFSET(БЛОК4!$E$193,1,MATCH($C$3,БЛОК4!$E$193:$M$193,0)-1,COUNTA(OFFSET(БЛОК4!$E$193,0,MATCH($C$3,БЛОК4!$E$193:$M$193,0)-1,6,1)),1)</xm:f>
          </x14:formula1>
          <xm:sqref>E172</xm:sqref>
        </x14:dataValidation>
        <x14:dataValidation type="list" allowBlank="1" showInputMessage="1" showErrorMessage="1">
          <x14:formula1>
            <xm:f>OFFSET(БЛОК4!$E$201,1,MATCH($C$3,БЛОК4!$E$201:$M$201,0)-1,COUNTA(OFFSET(БЛОК4!$E$201,0,MATCH($C$3,БЛОК4!$E$201:$M$201,0)-1,7,1)),1)</xm:f>
          </x14:formula1>
          <xm:sqref>E173</xm:sqref>
        </x14:dataValidation>
        <x14:dataValidation type="list" allowBlank="1" showInputMessage="1" showErrorMessage="1">
          <x14:formula1>
            <xm:f>OFFSET(БЛОК4!$E$210,1,MATCH($C$3,БЛОК4!$E$210:$M$210,0)-1,COUNTA(OFFSET(БЛОК4!$E$210,0,MATCH($C$3,БЛОК4!$E$210:$M$210,0)-1,7,1)),1)</xm:f>
          </x14:formula1>
          <xm:sqref>E174</xm:sqref>
        </x14:dataValidation>
        <x14:dataValidation type="list" allowBlank="1" showInputMessage="1" showErrorMessage="1">
          <x14:formula1>
            <xm:f>OFFSET(БЛОК4!$E$219,1,MATCH($C$3,БЛОК4!$E$219:$M$219,0)-1,COUNTA(OFFSET(БЛОК4!$E$219,0,MATCH($C$3,БЛОК4!$E$219:$M$219,0)-1,6,1)),1)</xm:f>
          </x14:formula1>
          <xm:sqref>E175</xm:sqref>
        </x14:dataValidation>
        <x14:dataValidation type="list" allowBlank="1" showInputMessage="1" showErrorMessage="1">
          <x14:formula1>
            <xm:f>OFFSET(БЛОК4!$E$227,1,MATCH($C$3,БЛОК4!$E$227:$M$227,0)-1,COUNTA(OFFSET(БЛОК4!$E$227,0,MATCH($C$3,БЛОК4!$E$227:$M$227,0)-1,7,1)),1)</xm:f>
          </x14:formula1>
          <xm:sqref>E176</xm:sqref>
        </x14:dataValidation>
        <x14:dataValidation type="list" allowBlank="1" showInputMessage="1" showErrorMessage="1">
          <x14:formula1>
            <xm:f>OFFSET(БЛОК4!$E$236,1,MATCH($C$3,БЛОК4!$E$236:$M$236,0)-1,COUNTA(OFFSET(БЛОК4!$E$236,0,MATCH($C$3,БЛОК4!$E$236:$M$236,0)-1,6,1)),1)</xm:f>
          </x14:formula1>
          <xm:sqref>E177</xm:sqref>
        </x14:dataValidation>
        <x14:dataValidation type="list" allowBlank="1" showInputMessage="1" showErrorMessage="1">
          <x14:formula1>
            <xm:f>OFFSET(БЛОК4!$E$244,1,MATCH($C$3,БЛОК4!$E$244:$M$244,0)-1,COUNTA(OFFSET(БЛОК4!$E$244,0,MATCH($C$3,БЛОК4!$E$244:$M$244,0)-1,6,1)),1)</xm:f>
          </x14:formula1>
          <xm:sqref>E178</xm:sqref>
        </x14:dataValidation>
        <x14:dataValidation type="list" allowBlank="1" showInputMessage="1" showErrorMessage="1">
          <x14:formula1>
            <xm:f>OFFSET(БЛОК5!$E$3,1,MATCH($C$3,БЛОК5!$E$3:$M$3,0)-1,COUNTA(OFFSET(БЛОК5!$E$3,0,MATCH($C$3,БЛОК5!$E$3:$M$3,0)-1,7,1)),1)</xm:f>
          </x14:formula1>
          <xm:sqref>E181</xm:sqref>
        </x14:dataValidation>
        <x14:dataValidation type="list" allowBlank="1" showInputMessage="1" showErrorMessage="1">
          <x14:formula1>
            <xm:f>OFFSET(БЛОК5!$E$12,1,MATCH($C$3,БЛОК5!$E$12:$M$12,0)-1,COUNTA(OFFSET(БЛОК5!$E$12,0,MATCH($C$3,БЛОК5!$E$12:$M$12,0)-1,5,1)),1)</xm:f>
          </x14:formula1>
          <xm:sqref>E182</xm:sqref>
        </x14:dataValidation>
        <x14:dataValidation type="list" allowBlank="1" showInputMessage="1" showErrorMessage="1">
          <x14:formula1>
            <xm:f>OFFSET(БЛОК5!$E$19,1,MATCH($C$3,БЛОК5!$E$19:$M$19,0)-1,COUNTA(OFFSET(БЛОК5!$E$19,0,MATCH($C$3,БЛОК5!$E$19:$M$19,0)-1,4,1)),1)</xm:f>
          </x14:formula1>
          <xm:sqref>E183</xm:sqref>
        </x14:dataValidation>
        <x14:dataValidation type="list" allowBlank="1" showInputMessage="1" showErrorMessage="1">
          <x14:formula1>
            <xm:f>OFFSET(БЛОК5!$E$25,1,MATCH($C$3,БЛОК5!$E$25:$M$25,0)-1,COUNTA(OFFSET(БЛОК5!$E$25,0,MATCH($C$3,БЛОК5!$E$25:$M$25,0)-1,4,1)),1)</xm:f>
          </x14:formula1>
          <xm:sqref>E184</xm:sqref>
        </x14:dataValidation>
        <x14:dataValidation type="list" allowBlank="1" showInputMessage="1" showErrorMessage="1">
          <x14:formula1>
            <xm:f>OFFSET(БЛОК5!$E$31,1,MATCH($C$3,БЛОК5!$E$31:$M$31,0)-1,COUNTA(OFFSET(БЛОК5!$E$31,0,MATCH($C$3,БЛОК5!$E$31:$M$31,0)-1,4,1)),1)</xm:f>
          </x14:formula1>
          <xm:sqref>E185</xm:sqref>
        </x14:dataValidation>
        <x14:dataValidation type="list" allowBlank="1" showInputMessage="1" showErrorMessage="1">
          <x14:formula1>
            <xm:f>OFFSET(БЛОК5!$E$37,1,MATCH($C$3,БЛОК5!$E$37:$M$37,0)-1,COUNTA(OFFSET(БЛОК5!$E$37,0,MATCH($C$3,БЛОК5!$E$37:$M$37,0)-1,6,1)),1)</xm:f>
          </x14:formula1>
          <xm:sqref>E186</xm:sqref>
        </x14:dataValidation>
        <x14:dataValidation type="list" allowBlank="1" showInputMessage="1" showErrorMessage="1">
          <x14:formula1>
            <xm:f>OFFSET(БЛОК5!$E$45,1,MATCH($C$3,БЛОК5!$E$45:$M$45,0)-1,COUNTA(OFFSET(БЛОК5!$E$45,0,MATCH($C$3,БЛОК5!$E$45:$M$45,0)-1,6,1)),1)</xm:f>
          </x14:formula1>
          <xm:sqref>E187</xm:sqref>
        </x14:dataValidation>
        <x14:dataValidation type="list" allowBlank="1" showInputMessage="1" showErrorMessage="1">
          <x14:formula1>
            <xm:f>OFFSET(БЛОК5!$E$53,1,MATCH($C$3,БЛОК5!$E$53:$M$53,0)-1,COUNTA(OFFSET(БЛОК5!$E$53,0,MATCH($C$3,БЛОК5!$E$53:$M$53,0)-1,6,1)),1)</xm:f>
          </x14:formula1>
          <xm:sqref>E188</xm:sqref>
        </x14:dataValidation>
        <x14:dataValidation type="list" allowBlank="1" showInputMessage="1" showErrorMessage="1">
          <x14:formula1>
            <xm:f>OFFSET(БЛОК1!$E$32,1,MATCH($C$3,БЛОК1!$E$32:$M$32,0)-1,COUNTA(OFFSET(БЛОК1!$E$32,0,MATCH($C$3,БЛОК1!$E$32:$M$32,0)-1,5,1)),1)</xm:f>
          </x14:formula1>
          <xm:sqref>E15</xm:sqref>
        </x14:dataValidation>
        <x14:dataValidation type="list" allowBlank="1" showInputMessage="1" showErrorMessage="1">
          <x14:formula1>
            <xm:f>OFFSET(БЛОК1!$E$11,1,MATCH($C$3,БЛОК1!$E$11:$M$11,0)-1,COUNTA(OFFSET(БЛОК1!$E$11,0,MATCH($C$3,БЛОК1!$E$11:$M$11,0)-1,5,1)),1)</xm:f>
          </x14:formula1>
          <xm:sqref>E11</xm:sqref>
        </x14:dataValidation>
        <x14:dataValidation type="list" allowBlank="1" showInputMessage="1" showErrorMessage="1">
          <x14:formula1>
            <xm:f>OFFSET(БЛОК1!$E$17,1,MATCH($C$3,БЛОК1!$E$17:$M$17,0)-1,COUNTA(OFFSET(БЛОК1!$E$17,0,MATCH($C$3,БЛОК1!$E$17:$M$17,0)-1,5,1)),1)</xm:f>
          </x14:formula1>
          <xm:sqref>E12</xm:sqref>
        </x14:dataValidation>
        <x14:dataValidation type="list" allowBlank="1" showInputMessage="1" showErrorMessage="1">
          <x14:formula1>
            <xm:f>OFFSET(БЛОК1!$E$23,1,MATCH($C$3,БЛОК1!$E$23:$M$23,0)-1,COUNTA(OFFSET(БЛОК1!$E$23,0,MATCH($C$3,БЛОК1!$E$23:$M$23,0)-1,5,1)),1)</xm:f>
          </x14:formula1>
          <xm:sqref>E13</xm:sqref>
        </x14:dataValidation>
        <x14:dataValidation type="list" allowBlank="1" showInputMessage="1" showErrorMessage="1">
          <x14:formula1>
            <xm:f>OFFSET(БЛОК1!$E$215,1,MATCH($C$3,БЛОК1!$E$215:$M$215,0)-1,COUNTA(OFFSET(БЛОК1!$E$215,0,MATCH($C$3,БЛОК1!$E$215:$M$215,0)-1,4,1)),1)</xm:f>
          </x14:formula1>
          <xm:sqref>E46</xm:sqref>
        </x14:dataValidation>
        <x14:dataValidation type="list" allowBlank="1" showInputMessage="1" showErrorMessage="1">
          <x14:formula1>
            <xm:f>OFFSET(БЛОК4!E78,1,MATCH($C$3,БЛОК4!$E$78:$M$78,0)-1,COUNTA(OFFSET(БЛОК4!$E$78,0,MATCH($C$3,БЛОК4!$E$78:$M$78,0)-1,4,1)),1)</xm:f>
          </x14:formula1>
          <xm:sqref>E155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5"/>
  <sheetViews>
    <sheetView showGridLines="0" zoomScale="90" zoomScaleNormal="90" workbookViewId="0"/>
  </sheetViews>
  <sheetFormatPr defaultColWidth="9.140625" defaultRowHeight="16.5"/>
  <cols>
    <col min="1" max="1" width="10.5703125" style="305" customWidth="1"/>
    <col min="2" max="2" width="44" style="1" customWidth="1"/>
    <col min="3" max="3" width="126" style="1" customWidth="1"/>
    <col min="4" max="4" width="22.85546875" style="1" customWidth="1"/>
    <col min="5" max="16384" width="9.140625" style="1"/>
  </cols>
  <sheetData>
    <row r="1" spans="1:3" s="216" customFormat="1" ht="33">
      <c r="A1" s="89" t="s">
        <v>1498</v>
      </c>
      <c r="B1" s="206" t="s">
        <v>0</v>
      </c>
      <c r="C1" s="206" t="s">
        <v>1497</v>
      </c>
    </row>
    <row r="2" spans="1:3">
      <c r="A2" s="217" t="s">
        <v>460</v>
      </c>
      <c r="B2" s="356" t="s">
        <v>767</v>
      </c>
      <c r="C2" s="357"/>
    </row>
    <row r="3" spans="1:3">
      <c r="A3" s="358"/>
      <c r="B3" s="214" t="s">
        <v>769</v>
      </c>
      <c r="C3" s="4" t="s">
        <v>1371</v>
      </c>
    </row>
    <row r="4" spans="1:3">
      <c r="A4" s="359"/>
      <c r="B4" s="214" t="s">
        <v>768</v>
      </c>
      <c r="C4" s="4" t="s">
        <v>1370</v>
      </c>
    </row>
    <row r="5" spans="1:3">
      <c r="A5" s="360"/>
      <c r="B5" s="214" t="s">
        <v>766</v>
      </c>
      <c r="C5" s="4" t="s">
        <v>1369</v>
      </c>
    </row>
    <row r="6" spans="1:3">
      <c r="A6" s="217" t="s">
        <v>473</v>
      </c>
      <c r="B6" s="218" t="s">
        <v>123</v>
      </c>
      <c r="C6" s="219"/>
    </row>
    <row r="7" spans="1:3">
      <c r="A7" s="358"/>
      <c r="B7" s="5" t="s">
        <v>771</v>
      </c>
      <c r="C7" s="4" t="s">
        <v>774</v>
      </c>
    </row>
    <row r="8" spans="1:3">
      <c r="A8" s="359"/>
      <c r="B8" s="5" t="s">
        <v>772</v>
      </c>
      <c r="C8" s="4" t="s">
        <v>775</v>
      </c>
    </row>
    <row r="9" spans="1:3">
      <c r="A9" s="360"/>
      <c r="B9" s="5" t="s">
        <v>773</v>
      </c>
      <c r="C9" s="4" t="s">
        <v>776</v>
      </c>
    </row>
    <row r="10" spans="1:3">
      <c r="A10" s="217" t="s">
        <v>480</v>
      </c>
      <c r="B10" s="218" t="s">
        <v>788</v>
      </c>
      <c r="C10" s="219"/>
    </row>
    <row r="11" spans="1:3" ht="33">
      <c r="A11" s="358"/>
      <c r="B11" s="5" t="s">
        <v>789</v>
      </c>
      <c r="C11" s="4" t="s">
        <v>796</v>
      </c>
    </row>
    <row r="12" spans="1:3">
      <c r="A12" s="359"/>
      <c r="B12" s="5" t="s">
        <v>790</v>
      </c>
      <c r="C12" s="4" t="s">
        <v>793</v>
      </c>
    </row>
    <row r="13" spans="1:3">
      <c r="A13" s="359"/>
      <c r="B13" s="5" t="s">
        <v>791</v>
      </c>
      <c r="C13" s="4" t="s">
        <v>794</v>
      </c>
    </row>
    <row r="14" spans="1:3">
      <c r="A14" s="360"/>
      <c r="B14" s="5" t="s">
        <v>792</v>
      </c>
      <c r="C14" s="4" t="s">
        <v>795</v>
      </c>
    </row>
    <row r="15" spans="1:3">
      <c r="A15" s="217" t="s">
        <v>517</v>
      </c>
      <c r="B15" s="356" t="s">
        <v>115</v>
      </c>
      <c r="C15" s="357"/>
    </row>
    <row r="16" spans="1:3" ht="49.5">
      <c r="A16" s="358"/>
      <c r="B16" s="5" t="s">
        <v>1373</v>
      </c>
      <c r="C16" s="4" t="s">
        <v>1375</v>
      </c>
    </row>
    <row r="17" spans="1:3" ht="66">
      <c r="A17" s="360"/>
      <c r="B17" s="5" t="s">
        <v>1372</v>
      </c>
      <c r="C17" s="4" t="s">
        <v>1374</v>
      </c>
    </row>
    <row r="18" spans="1:3">
      <c r="A18" s="217" t="s">
        <v>527</v>
      </c>
      <c r="B18" s="356" t="s">
        <v>120</v>
      </c>
      <c r="C18" s="357"/>
    </row>
    <row r="19" spans="1:3" ht="33">
      <c r="A19" s="358"/>
      <c r="B19" s="5" t="s">
        <v>1376</v>
      </c>
      <c r="C19" s="4" t="s">
        <v>1379</v>
      </c>
    </row>
    <row r="20" spans="1:3" ht="33">
      <c r="A20" s="359"/>
      <c r="B20" s="5" t="s">
        <v>1377</v>
      </c>
      <c r="C20" s="4" t="s">
        <v>1380</v>
      </c>
    </row>
    <row r="21" spans="1:3" ht="33">
      <c r="A21" s="360"/>
      <c r="B21" s="5" t="s">
        <v>1378</v>
      </c>
      <c r="C21" s="4" t="s">
        <v>1381</v>
      </c>
    </row>
    <row r="22" spans="1:3">
      <c r="A22" s="217" t="s">
        <v>467</v>
      </c>
      <c r="B22" s="356" t="s">
        <v>829</v>
      </c>
      <c r="C22" s="357"/>
    </row>
    <row r="23" spans="1:3">
      <c r="A23" s="358"/>
      <c r="B23" s="5" t="s">
        <v>1382</v>
      </c>
      <c r="C23" s="4" t="s">
        <v>1385</v>
      </c>
    </row>
    <row r="24" spans="1:3">
      <c r="A24" s="359"/>
      <c r="B24" s="5" t="s">
        <v>1383</v>
      </c>
      <c r="C24" s="4" t="s">
        <v>1386</v>
      </c>
    </row>
    <row r="25" spans="1:3">
      <c r="A25" s="360"/>
      <c r="B25" s="5" t="s">
        <v>1384</v>
      </c>
      <c r="C25" s="4" t="s">
        <v>1387</v>
      </c>
    </row>
    <row r="26" spans="1:3">
      <c r="A26" s="217" t="s">
        <v>547</v>
      </c>
      <c r="B26" s="356" t="s">
        <v>828</v>
      </c>
      <c r="C26" s="357"/>
    </row>
    <row r="27" spans="1:3" ht="33">
      <c r="A27" s="358"/>
      <c r="B27" s="5" t="s">
        <v>1388</v>
      </c>
      <c r="C27" s="4" t="s">
        <v>1392</v>
      </c>
    </row>
    <row r="28" spans="1:3" ht="33">
      <c r="A28" s="359"/>
      <c r="B28" s="5" t="s">
        <v>1389</v>
      </c>
      <c r="C28" s="4" t="s">
        <v>1393</v>
      </c>
    </row>
    <row r="29" spans="1:3" ht="33">
      <c r="A29" s="359"/>
      <c r="B29" s="5" t="s">
        <v>1390</v>
      </c>
      <c r="C29" s="4" t="s">
        <v>1394</v>
      </c>
    </row>
    <row r="30" spans="1:3">
      <c r="A30" s="360"/>
      <c r="B30" s="5" t="s">
        <v>1391</v>
      </c>
      <c r="C30" s="4" t="s">
        <v>1395</v>
      </c>
    </row>
    <row r="31" spans="1:3">
      <c r="A31" s="217" t="s">
        <v>748</v>
      </c>
      <c r="B31" s="356" t="s">
        <v>835</v>
      </c>
      <c r="C31" s="357"/>
    </row>
    <row r="32" spans="1:3">
      <c r="A32" s="358"/>
      <c r="B32" s="5" t="s">
        <v>1396</v>
      </c>
      <c r="C32" s="4" t="s">
        <v>836</v>
      </c>
    </row>
    <row r="33" spans="1:3" ht="33">
      <c r="A33" s="359"/>
      <c r="B33" s="5" t="s">
        <v>1397</v>
      </c>
      <c r="C33" s="4" t="s">
        <v>837</v>
      </c>
    </row>
    <row r="34" spans="1:3">
      <c r="A34" s="360"/>
      <c r="B34" s="5" t="s">
        <v>1398</v>
      </c>
      <c r="C34" s="4" t="s">
        <v>838</v>
      </c>
    </row>
    <row r="35" spans="1:3">
      <c r="A35" s="217" t="s">
        <v>863</v>
      </c>
      <c r="B35" s="356" t="s">
        <v>886</v>
      </c>
      <c r="C35" s="357"/>
    </row>
    <row r="36" spans="1:3" ht="66">
      <c r="A36" s="358"/>
      <c r="B36" s="5" t="s">
        <v>1399</v>
      </c>
      <c r="C36" s="4" t="s">
        <v>1555</v>
      </c>
    </row>
    <row r="37" spans="1:3" ht="82.5">
      <c r="A37" s="359"/>
      <c r="B37" s="5" t="s">
        <v>1400</v>
      </c>
      <c r="C37" s="4" t="s">
        <v>1556</v>
      </c>
    </row>
    <row r="38" spans="1:3" ht="99">
      <c r="A38" s="360"/>
      <c r="B38" s="5" t="s">
        <v>1401</v>
      </c>
      <c r="C38" s="4" t="s">
        <v>1557</v>
      </c>
    </row>
    <row r="39" spans="1:3">
      <c r="A39" s="217" t="s">
        <v>867</v>
      </c>
      <c r="B39" s="356" t="s">
        <v>891</v>
      </c>
      <c r="C39" s="357"/>
    </row>
    <row r="40" spans="1:3">
      <c r="A40" s="358"/>
      <c r="B40" s="5" t="s">
        <v>1402</v>
      </c>
      <c r="C40" s="4" t="s">
        <v>1405</v>
      </c>
    </row>
    <row r="41" spans="1:3">
      <c r="A41" s="359"/>
      <c r="B41" s="5" t="s">
        <v>1403</v>
      </c>
      <c r="C41" s="4" t="s">
        <v>1406</v>
      </c>
    </row>
    <row r="42" spans="1:3">
      <c r="A42" s="360"/>
      <c r="B42" s="5" t="s">
        <v>1404</v>
      </c>
      <c r="C42" s="4" t="s">
        <v>1407</v>
      </c>
    </row>
    <row r="43" spans="1:3">
      <c r="A43" s="217" t="s">
        <v>870</v>
      </c>
      <c r="B43" s="356" t="s">
        <v>899</v>
      </c>
      <c r="C43" s="357"/>
    </row>
    <row r="44" spans="1:3" ht="33">
      <c r="A44" s="358"/>
      <c r="B44" s="5" t="s">
        <v>1408</v>
      </c>
      <c r="C44" s="4" t="s">
        <v>1411</v>
      </c>
    </row>
    <row r="45" spans="1:3" ht="33">
      <c r="A45" s="359"/>
      <c r="B45" s="5" t="s">
        <v>1409</v>
      </c>
      <c r="C45" s="4" t="s">
        <v>1412</v>
      </c>
    </row>
    <row r="46" spans="1:3" ht="33">
      <c r="A46" s="360"/>
      <c r="B46" s="5" t="s">
        <v>1410</v>
      </c>
      <c r="C46" s="4" t="s">
        <v>1413</v>
      </c>
    </row>
    <row r="47" spans="1:3">
      <c r="A47" s="217" t="s">
        <v>885</v>
      </c>
      <c r="B47" s="356" t="s">
        <v>87</v>
      </c>
      <c r="C47" s="357"/>
    </row>
    <row r="48" spans="1:3" ht="49.5">
      <c r="A48" s="358"/>
      <c r="B48" s="5" t="s">
        <v>927</v>
      </c>
      <c r="C48" s="4" t="s">
        <v>1414</v>
      </c>
    </row>
    <row r="49" spans="1:3" ht="33">
      <c r="A49" s="359"/>
      <c r="B49" s="5" t="s">
        <v>928</v>
      </c>
      <c r="C49" s="4" t="s">
        <v>1415</v>
      </c>
    </row>
    <row r="50" spans="1:3" ht="33">
      <c r="A50" s="359"/>
      <c r="B50" s="5" t="s">
        <v>930</v>
      </c>
      <c r="C50" s="4" t="s">
        <v>1416</v>
      </c>
    </row>
    <row r="51" spans="1:3" ht="49.5">
      <c r="A51" s="360"/>
      <c r="B51" s="5" t="s">
        <v>929</v>
      </c>
      <c r="C51" s="4" t="s">
        <v>1417</v>
      </c>
    </row>
    <row r="52" spans="1:3">
      <c r="A52" s="217" t="s">
        <v>1002</v>
      </c>
      <c r="B52" s="356" t="s">
        <v>994</v>
      </c>
      <c r="C52" s="357"/>
    </row>
    <row r="53" spans="1:3">
      <c r="A53" s="358"/>
      <c r="B53" s="5" t="s">
        <v>998</v>
      </c>
      <c r="C53" s="4" t="s">
        <v>1418</v>
      </c>
    </row>
    <row r="54" spans="1:3">
      <c r="A54" s="359"/>
      <c r="B54" s="5" t="s">
        <v>997</v>
      </c>
      <c r="C54" s="4" t="s">
        <v>1419</v>
      </c>
    </row>
    <row r="55" spans="1:3" ht="49.5">
      <c r="A55" s="359"/>
      <c r="B55" s="5" t="s">
        <v>1575</v>
      </c>
      <c r="C55" s="4" t="s">
        <v>1576</v>
      </c>
    </row>
    <row r="56" spans="1:3">
      <c r="A56" s="359"/>
      <c r="B56" s="5" t="s">
        <v>996</v>
      </c>
      <c r="C56" s="4" t="s">
        <v>1420</v>
      </c>
    </row>
    <row r="57" spans="1:3" ht="49.5">
      <c r="A57" s="360"/>
      <c r="B57" s="5" t="s">
        <v>995</v>
      </c>
      <c r="C57" s="4" t="s">
        <v>1577</v>
      </c>
    </row>
    <row r="58" spans="1:3">
      <c r="A58" s="217" t="s">
        <v>1041</v>
      </c>
      <c r="B58" s="356" t="s">
        <v>1040</v>
      </c>
      <c r="C58" s="357"/>
    </row>
    <row r="59" spans="1:3">
      <c r="A59" s="358"/>
      <c r="B59" s="5" t="s">
        <v>1580</v>
      </c>
      <c r="C59" s="4" t="s">
        <v>1581</v>
      </c>
    </row>
    <row r="60" spans="1:3">
      <c r="A60" s="360"/>
      <c r="B60" s="5" t="s">
        <v>1582</v>
      </c>
      <c r="C60" s="4" t="s">
        <v>1583</v>
      </c>
    </row>
    <row r="61" spans="1:3">
      <c r="A61" s="217" t="s">
        <v>1045</v>
      </c>
      <c r="B61" s="356" t="s">
        <v>81</v>
      </c>
      <c r="C61" s="357"/>
    </row>
    <row r="62" spans="1:3">
      <c r="A62" s="358"/>
      <c r="B62" s="5" t="s">
        <v>1499</v>
      </c>
      <c r="C62" s="4" t="s">
        <v>1057</v>
      </c>
    </row>
    <row r="63" spans="1:3">
      <c r="A63" s="359"/>
      <c r="B63" s="5" t="s">
        <v>1500</v>
      </c>
      <c r="C63" s="215" t="s">
        <v>1058</v>
      </c>
    </row>
    <row r="64" spans="1:3">
      <c r="A64" s="360"/>
      <c r="B64" s="5" t="s">
        <v>1029</v>
      </c>
      <c r="C64" s="215" t="s">
        <v>1059</v>
      </c>
    </row>
    <row r="65" spans="1:3">
      <c r="A65" s="217" t="s">
        <v>1110</v>
      </c>
      <c r="B65" s="356" t="s">
        <v>1220</v>
      </c>
      <c r="C65" s="357"/>
    </row>
    <row r="66" spans="1:3">
      <c r="A66" s="358"/>
      <c r="B66" s="5" t="s">
        <v>1181</v>
      </c>
      <c r="C66" s="4" t="s">
        <v>1423</v>
      </c>
    </row>
    <row r="67" spans="1:3">
      <c r="A67" s="359"/>
      <c r="B67" s="5" t="s">
        <v>1182</v>
      </c>
      <c r="C67" s="4" t="s">
        <v>1424</v>
      </c>
    </row>
    <row r="68" spans="1:3" ht="33">
      <c r="A68" s="359"/>
      <c r="B68" s="5" t="s">
        <v>1183</v>
      </c>
      <c r="C68" s="4" t="s">
        <v>1425</v>
      </c>
    </row>
    <row r="69" spans="1:3">
      <c r="A69" s="360"/>
      <c r="B69" s="5" t="s">
        <v>1184</v>
      </c>
      <c r="C69" s="4" t="s">
        <v>1426</v>
      </c>
    </row>
    <row r="70" spans="1:3">
      <c r="A70" s="217" t="s">
        <v>1112</v>
      </c>
      <c r="B70" s="356" t="s">
        <v>1210</v>
      </c>
      <c r="C70" s="357"/>
    </row>
    <row r="71" spans="1:3">
      <c r="A71" s="358"/>
      <c r="B71" s="5" t="s">
        <v>1190</v>
      </c>
      <c r="C71" s="4" t="s">
        <v>1427</v>
      </c>
    </row>
    <row r="72" spans="1:3">
      <c r="A72" s="359"/>
      <c r="B72" s="5" t="s">
        <v>1189</v>
      </c>
      <c r="C72" s="4" t="s">
        <v>1428</v>
      </c>
    </row>
    <row r="73" spans="1:3" ht="33">
      <c r="A73" s="360"/>
      <c r="B73" s="5" t="s">
        <v>1188</v>
      </c>
      <c r="C73" s="4" t="s">
        <v>1429</v>
      </c>
    </row>
    <row r="74" spans="1:3">
      <c r="A74" s="217" t="s">
        <v>1117</v>
      </c>
      <c r="B74" s="356" t="s">
        <v>1177</v>
      </c>
      <c r="C74" s="357"/>
    </row>
    <row r="75" spans="1:3" ht="33">
      <c r="A75" s="362"/>
      <c r="B75" s="213" t="s">
        <v>1219</v>
      </c>
      <c r="C75" s="4" t="s">
        <v>1433</v>
      </c>
    </row>
    <row r="76" spans="1:3" ht="33">
      <c r="A76" s="363"/>
      <c r="B76" s="213" t="s">
        <v>1217</v>
      </c>
      <c r="C76" s="4" t="s">
        <v>1434</v>
      </c>
    </row>
    <row r="77" spans="1:3" ht="66">
      <c r="A77" s="364"/>
      <c r="B77" s="213" t="s">
        <v>1218</v>
      </c>
      <c r="C77" s="4" t="s">
        <v>1435</v>
      </c>
    </row>
    <row r="78" spans="1:3">
      <c r="A78" s="217" t="s">
        <v>1121</v>
      </c>
      <c r="B78" s="356" t="s">
        <v>99</v>
      </c>
      <c r="C78" s="357"/>
    </row>
    <row r="79" spans="1:3">
      <c r="A79" s="358"/>
      <c r="B79" s="5" t="s">
        <v>1239</v>
      </c>
      <c r="C79" s="4" t="s">
        <v>1436</v>
      </c>
    </row>
    <row r="80" spans="1:3" ht="49.5">
      <c r="A80" s="359"/>
      <c r="B80" s="5" t="s">
        <v>1238</v>
      </c>
      <c r="C80" s="4" t="s">
        <v>1437</v>
      </c>
    </row>
    <row r="81" spans="1:3" ht="49.5">
      <c r="A81" s="360"/>
      <c r="B81" s="5" t="s">
        <v>1237</v>
      </c>
      <c r="C81" s="4" t="s">
        <v>1438</v>
      </c>
    </row>
    <row r="82" spans="1:3">
      <c r="A82" s="217" t="s">
        <v>1126</v>
      </c>
      <c r="B82" s="356" t="s">
        <v>1249</v>
      </c>
      <c r="C82" s="357"/>
    </row>
    <row r="83" spans="1:3">
      <c r="A83" s="358"/>
      <c r="B83" s="5" t="s">
        <v>1252</v>
      </c>
      <c r="C83" s="4" t="s">
        <v>1439</v>
      </c>
    </row>
    <row r="84" spans="1:3">
      <c r="A84" s="359"/>
      <c r="B84" s="5" t="s">
        <v>1251</v>
      </c>
      <c r="C84" s="4" t="s">
        <v>1440</v>
      </c>
    </row>
    <row r="85" spans="1:3">
      <c r="A85" s="360"/>
      <c r="B85" s="5" t="s">
        <v>1250</v>
      </c>
      <c r="C85" s="4" t="s">
        <v>1441</v>
      </c>
    </row>
    <row r="86" spans="1:3">
      <c r="A86" s="217" t="s">
        <v>1127</v>
      </c>
      <c r="B86" s="356" t="s">
        <v>101</v>
      </c>
      <c r="C86" s="357"/>
    </row>
    <row r="87" spans="1:3" ht="33">
      <c r="A87" s="362"/>
      <c r="B87" s="213" t="s">
        <v>1587</v>
      </c>
      <c r="C87" s="4" t="s">
        <v>1442</v>
      </c>
    </row>
    <row r="88" spans="1:3" ht="33">
      <c r="A88" s="363"/>
      <c r="B88" s="213" t="s">
        <v>1400</v>
      </c>
      <c r="C88" s="4" t="s">
        <v>1588</v>
      </c>
    </row>
    <row r="89" spans="1:3">
      <c r="A89" s="217" t="s">
        <v>1222</v>
      </c>
      <c r="B89" s="356" t="s">
        <v>1232</v>
      </c>
      <c r="C89" s="357"/>
    </row>
    <row r="90" spans="1:3">
      <c r="A90" s="362"/>
      <c r="B90" s="213" t="s">
        <v>1251</v>
      </c>
      <c r="C90" s="4" t="s">
        <v>1444</v>
      </c>
    </row>
    <row r="91" spans="1:3">
      <c r="A91" s="364"/>
      <c r="B91" s="5" t="s">
        <v>1256</v>
      </c>
      <c r="C91" s="4" t="s">
        <v>1443</v>
      </c>
    </row>
    <row r="92" spans="1:3">
      <c r="A92" s="217" t="s">
        <v>1225</v>
      </c>
      <c r="B92" s="356" t="s">
        <v>1279</v>
      </c>
      <c r="C92" s="357"/>
    </row>
    <row r="93" spans="1:3" ht="33">
      <c r="A93" s="362"/>
      <c r="B93" s="213" t="s">
        <v>1293</v>
      </c>
      <c r="C93" s="4" t="s">
        <v>1455</v>
      </c>
    </row>
    <row r="94" spans="1:3" ht="49.5">
      <c r="A94" s="363"/>
      <c r="B94" s="213" t="s">
        <v>1292</v>
      </c>
      <c r="C94" s="4" t="s">
        <v>1456</v>
      </c>
    </row>
    <row r="95" spans="1:3" ht="33">
      <c r="A95" s="363"/>
      <c r="B95" s="213" t="s">
        <v>1291</v>
      </c>
      <c r="C95" s="4" t="s">
        <v>1457</v>
      </c>
    </row>
    <row r="96" spans="1:3" ht="49.5">
      <c r="A96" s="363"/>
      <c r="B96" s="213" t="s">
        <v>1290</v>
      </c>
      <c r="C96" s="4" t="s">
        <v>1458</v>
      </c>
    </row>
    <row r="97" spans="1:3" ht="49.5">
      <c r="A97" s="363"/>
      <c r="B97" s="213" t="s">
        <v>1289</v>
      </c>
      <c r="C97" s="4" t="s">
        <v>1459</v>
      </c>
    </row>
    <row r="98" spans="1:3" ht="49.5">
      <c r="A98" s="363"/>
      <c r="B98" s="213" t="s">
        <v>1288</v>
      </c>
      <c r="C98" s="4" t="s">
        <v>1460</v>
      </c>
    </row>
    <row r="99" spans="1:3" ht="49.5">
      <c r="A99" s="364"/>
      <c r="B99" s="213" t="s">
        <v>1287</v>
      </c>
      <c r="C99" s="4" t="s">
        <v>1461</v>
      </c>
    </row>
    <row r="100" spans="1:3">
      <c r="A100" s="217" t="s">
        <v>1227</v>
      </c>
      <c r="B100" s="356" t="s">
        <v>1233</v>
      </c>
      <c r="C100" s="357"/>
    </row>
    <row r="101" spans="1:3">
      <c r="A101" s="358"/>
      <c r="B101" s="351" t="s">
        <v>1268</v>
      </c>
      <c r="C101" s="4" t="s">
        <v>1446</v>
      </c>
    </row>
    <row r="102" spans="1:3">
      <c r="A102" s="359"/>
      <c r="B102" s="361"/>
      <c r="C102" s="4" t="s">
        <v>1447</v>
      </c>
    </row>
    <row r="103" spans="1:3">
      <c r="A103" s="359"/>
      <c r="B103" s="361"/>
      <c r="C103" s="4" t="s">
        <v>1448</v>
      </c>
    </row>
    <row r="104" spans="1:3">
      <c r="A104" s="359"/>
      <c r="B104" s="361"/>
      <c r="C104" s="4" t="s">
        <v>1449</v>
      </c>
    </row>
    <row r="105" spans="1:3">
      <c r="A105" s="360"/>
      <c r="B105" s="355"/>
      <c r="C105" s="4" t="s">
        <v>1450</v>
      </c>
    </row>
    <row r="106" spans="1:3">
      <c r="A106" s="217" t="s">
        <v>1131</v>
      </c>
      <c r="B106" s="356" t="s">
        <v>155</v>
      </c>
      <c r="C106" s="357"/>
    </row>
    <row r="107" spans="1:3">
      <c r="A107" s="358"/>
      <c r="B107" s="5" t="s">
        <v>1273</v>
      </c>
      <c r="C107" s="4" t="s">
        <v>1451</v>
      </c>
    </row>
    <row r="108" spans="1:3">
      <c r="A108" s="359"/>
      <c r="B108" s="5" t="s">
        <v>1274</v>
      </c>
      <c r="C108" s="4" t="s">
        <v>1452</v>
      </c>
    </row>
    <row r="109" spans="1:3" ht="33">
      <c r="A109" s="359"/>
      <c r="B109" s="5" t="s">
        <v>1275</v>
      </c>
      <c r="C109" s="4" t="s">
        <v>1453</v>
      </c>
    </row>
    <row r="110" spans="1:3" ht="33">
      <c r="A110" s="359"/>
      <c r="B110" s="5" t="s">
        <v>1276</v>
      </c>
      <c r="C110" s="4" t="s">
        <v>1454</v>
      </c>
    </row>
    <row r="111" spans="1:3" ht="33">
      <c r="A111" s="360"/>
      <c r="B111" s="5" t="s">
        <v>1277</v>
      </c>
      <c r="C111" s="4" t="s">
        <v>1278</v>
      </c>
    </row>
    <row r="112" spans="1:3">
      <c r="A112" s="217" t="s">
        <v>1134</v>
      </c>
      <c r="B112" s="356" t="s">
        <v>1298</v>
      </c>
      <c r="C112" s="357"/>
    </row>
    <row r="113" spans="1:3">
      <c r="A113" s="358"/>
      <c r="B113" s="5" t="s">
        <v>1309</v>
      </c>
      <c r="C113" s="4" t="s">
        <v>1310</v>
      </c>
    </row>
    <row r="114" spans="1:3">
      <c r="A114" s="359"/>
      <c r="B114" s="5" t="s">
        <v>1307</v>
      </c>
      <c r="C114" s="4" t="s">
        <v>1308</v>
      </c>
    </row>
    <row r="115" spans="1:3">
      <c r="A115" s="359"/>
      <c r="B115" s="5" t="s">
        <v>1305</v>
      </c>
      <c r="C115" s="4" t="s">
        <v>1306</v>
      </c>
    </row>
    <row r="116" spans="1:3">
      <c r="A116" s="360"/>
      <c r="B116" s="5" t="s">
        <v>1303</v>
      </c>
      <c r="C116" s="4" t="s">
        <v>1304</v>
      </c>
    </row>
    <row r="117" spans="1:3">
      <c r="A117" s="217" t="s">
        <v>1135</v>
      </c>
      <c r="B117" s="356" t="s">
        <v>1311</v>
      </c>
      <c r="C117" s="357"/>
    </row>
    <row r="118" spans="1:3">
      <c r="A118" s="358"/>
      <c r="B118" s="5" t="s">
        <v>1318</v>
      </c>
      <c r="C118" s="4" t="s">
        <v>1319</v>
      </c>
    </row>
    <row r="119" spans="1:3">
      <c r="A119" s="359"/>
      <c r="B119" s="5" t="s">
        <v>1315</v>
      </c>
      <c r="C119" s="4" t="s">
        <v>1317</v>
      </c>
    </row>
    <row r="120" spans="1:3">
      <c r="A120" s="360"/>
      <c r="B120" s="5" t="s">
        <v>1316</v>
      </c>
      <c r="C120" s="4" t="s">
        <v>1314</v>
      </c>
    </row>
    <row r="121" spans="1:3">
      <c r="A121" s="217" t="s">
        <v>1136</v>
      </c>
      <c r="B121" s="356" t="s">
        <v>1320</v>
      </c>
      <c r="C121" s="357"/>
    </row>
    <row r="122" spans="1:3" ht="33">
      <c r="A122" s="358"/>
      <c r="B122" s="5" t="s">
        <v>1463</v>
      </c>
      <c r="C122" s="4" t="s">
        <v>1465</v>
      </c>
    </row>
    <row r="123" spans="1:3" ht="33">
      <c r="A123" s="359"/>
      <c r="B123" s="5" t="s">
        <v>1307</v>
      </c>
      <c r="C123" s="4" t="s">
        <v>1466</v>
      </c>
    </row>
    <row r="124" spans="1:3" ht="33">
      <c r="A124" s="359"/>
      <c r="B124" s="5" t="s">
        <v>1305</v>
      </c>
      <c r="C124" s="4" t="s">
        <v>1467</v>
      </c>
    </row>
    <row r="125" spans="1:3" ht="33">
      <c r="A125" s="360"/>
      <c r="B125" s="5" t="s">
        <v>1464</v>
      </c>
      <c r="C125" s="4" t="s">
        <v>1468</v>
      </c>
    </row>
    <row r="126" spans="1:3">
      <c r="A126" s="217" t="s">
        <v>1137</v>
      </c>
      <c r="B126" s="356" t="s">
        <v>1322</v>
      </c>
      <c r="C126" s="357"/>
    </row>
    <row r="127" spans="1:3" ht="33">
      <c r="A127" s="358"/>
      <c r="B127" s="5" t="s">
        <v>1469</v>
      </c>
      <c r="C127" s="4" t="s">
        <v>1473</v>
      </c>
    </row>
    <row r="128" spans="1:3" ht="33">
      <c r="A128" s="359"/>
      <c r="B128" s="5" t="s">
        <v>1470</v>
      </c>
      <c r="C128" s="4" t="s">
        <v>1474</v>
      </c>
    </row>
    <row r="129" spans="1:3">
      <c r="A129" s="359"/>
      <c r="B129" s="5" t="s">
        <v>1471</v>
      </c>
      <c r="C129" s="4" t="s">
        <v>1475</v>
      </c>
    </row>
    <row r="130" spans="1:3" ht="33">
      <c r="A130" s="360"/>
      <c r="B130" s="5" t="s">
        <v>1472</v>
      </c>
      <c r="C130" s="4" t="s">
        <v>1476</v>
      </c>
    </row>
    <row r="131" spans="1:3">
      <c r="A131" s="217" t="s">
        <v>1328</v>
      </c>
      <c r="B131" s="356" t="s">
        <v>1327</v>
      </c>
      <c r="C131" s="357"/>
    </row>
    <row r="132" spans="1:3" ht="33">
      <c r="A132" s="358"/>
      <c r="B132" s="5" t="s">
        <v>1477</v>
      </c>
      <c r="C132" s="4" t="s">
        <v>1478</v>
      </c>
    </row>
    <row r="133" spans="1:3" ht="33">
      <c r="A133" s="359"/>
      <c r="B133" s="5" t="s">
        <v>1333</v>
      </c>
      <c r="C133" s="4" t="s">
        <v>1479</v>
      </c>
    </row>
    <row r="134" spans="1:3" ht="33">
      <c r="A134" s="359"/>
      <c r="B134" s="5" t="s">
        <v>1334</v>
      </c>
      <c r="C134" s="4" t="s">
        <v>1480</v>
      </c>
    </row>
    <row r="135" spans="1:3" ht="33">
      <c r="A135" s="360"/>
      <c r="B135" s="5" t="s">
        <v>1335</v>
      </c>
      <c r="C135" s="4" t="s">
        <v>1481</v>
      </c>
    </row>
    <row r="136" spans="1:3">
      <c r="A136" s="217" t="s">
        <v>1143</v>
      </c>
      <c r="B136" s="356" t="s">
        <v>145</v>
      </c>
      <c r="C136" s="357"/>
    </row>
    <row r="137" spans="1:3">
      <c r="A137" s="358"/>
      <c r="B137" s="5" t="s">
        <v>1350</v>
      </c>
      <c r="C137" s="4" t="s">
        <v>1484</v>
      </c>
    </row>
    <row r="138" spans="1:3">
      <c r="A138" s="359"/>
      <c r="B138" s="5" t="s">
        <v>1351</v>
      </c>
      <c r="C138" s="4" t="s">
        <v>1485</v>
      </c>
    </row>
    <row r="139" spans="1:3" ht="33">
      <c r="A139" s="360"/>
      <c r="B139" s="5" t="s">
        <v>1352</v>
      </c>
      <c r="C139" s="4" t="s">
        <v>1486</v>
      </c>
    </row>
    <row r="140" spans="1:3">
      <c r="A140" s="217" t="s">
        <v>1144</v>
      </c>
      <c r="B140" s="356" t="s">
        <v>149</v>
      </c>
      <c r="C140" s="357"/>
    </row>
    <row r="141" spans="1:3" ht="33">
      <c r="A141" s="358"/>
      <c r="B141" s="5" t="s">
        <v>1488</v>
      </c>
      <c r="C141" s="4" t="s">
        <v>1491</v>
      </c>
    </row>
    <row r="142" spans="1:3" ht="33">
      <c r="A142" s="359"/>
      <c r="B142" s="5" t="s">
        <v>1489</v>
      </c>
      <c r="C142" s="4" t="s">
        <v>1492</v>
      </c>
    </row>
    <row r="143" spans="1:3" ht="49.5">
      <c r="A143" s="360"/>
      <c r="B143" s="5" t="s">
        <v>1490</v>
      </c>
      <c r="C143" s="4" t="s">
        <v>1493</v>
      </c>
    </row>
    <row r="144" spans="1:3">
      <c r="A144" s="217" t="s">
        <v>1145</v>
      </c>
      <c r="B144" s="356" t="s">
        <v>148</v>
      </c>
      <c r="C144" s="357"/>
    </row>
    <row r="145" spans="1:3">
      <c r="A145" s="358"/>
      <c r="B145" s="5" t="s">
        <v>1488</v>
      </c>
      <c r="C145" s="4" t="s">
        <v>1494</v>
      </c>
    </row>
    <row r="146" spans="1:3" ht="16.5" customHeight="1">
      <c r="A146" s="359"/>
      <c r="B146" s="5" t="s">
        <v>1489</v>
      </c>
      <c r="C146" s="4" t="s">
        <v>1495</v>
      </c>
    </row>
    <row r="147" spans="1:3" ht="33">
      <c r="A147" s="360"/>
      <c r="B147" s="5" t="s">
        <v>1490</v>
      </c>
      <c r="C147" s="4" t="s">
        <v>1496</v>
      </c>
    </row>
    <row r="148" spans="1:3">
      <c r="A148" s="217" t="s">
        <v>579</v>
      </c>
      <c r="B148" s="356" t="s">
        <v>280</v>
      </c>
      <c r="C148" s="357" t="s">
        <v>281</v>
      </c>
    </row>
    <row r="149" spans="1:3">
      <c r="A149" s="354"/>
      <c r="B149" s="351" t="s">
        <v>281</v>
      </c>
      <c r="C149" s="4" t="s">
        <v>285</v>
      </c>
    </row>
    <row r="150" spans="1:3">
      <c r="A150" s="352"/>
      <c r="B150" s="355"/>
      <c r="C150" s="4" t="s">
        <v>462</v>
      </c>
    </row>
    <row r="151" spans="1:3">
      <c r="A151" s="352"/>
      <c r="B151" s="351" t="s">
        <v>282</v>
      </c>
      <c r="C151" s="4" t="s">
        <v>293</v>
      </c>
    </row>
    <row r="152" spans="1:3">
      <c r="A152" s="352"/>
      <c r="B152" s="352"/>
      <c r="C152" s="4" t="s">
        <v>1366</v>
      </c>
    </row>
    <row r="153" spans="1:3">
      <c r="A153" s="352"/>
      <c r="B153" s="352"/>
      <c r="C153" s="4" t="s">
        <v>461</v>
      </c>
    </row>
    <row r="154" spans="1:3">
      <c r="A154" s="352"/>
      <c r="B154" s="352"/>
      <c r="C154" s="4" t="s">
        <v>463</v>
      </c>
    </row>
    <row r="155" spans="1:3">
      <c r="A155" s="352"/>
      <c r="B155" s="352"/>
      <c r="C155" s="4" t="s">
        <v>299</v>
      </c>
    </row>
    <row r="156" spans="1:3">
      <c r="A156" s="352"/>
      <c r="B156" s="352"/>
      <c r="C156" s="4" t="s">
        <v>300</v>
      </c>
    </row>
    <row r="157" spans="1:3">
      <c r="A157" s="352"/>
      <c r="B157" s="353"/>
      <c r="C157" s="4" t="s">
        <v>295</v>
      </c>
    </row>
    <row r="158" spans="1:3">
      <c r="A158" s="352"/>
      <c r="B158" s="351" t="s">
        <v>283</v>
      </c>
      <c r="C158" s="4" t="s">
        <v>301</v>
      </c>
    </row>
    <row r="159" spans="1:3">
      <c r="A159" s="352"/>
      <c r="B159" s="352"/>
      <c r="C159" s="4" t="s">
        <v>1367</v>
      </c>
    </row>
    <row r="160" spans="1:3">
      <c r="A160" s="352"/>
      <c r="B160" s="352"/>
      <c r="C160" s="4" t="s">
        <v>1368</v>
      </c>
    </row>
    <row r="161" spans="1:3">
      <c r="A161" s="352"/>
      <c r="B161" s="352"/>
      <c r="C161" s="4" t="s">
        <v>302</v>
      </c>
    </row>
    <row r="162" spans="1:3">
      <c r="A162" s="352"/>
      <c r="B162" s="352"/>
      <c r="C162" s="4" t="s">
        <v>294</v>
      </c>
    </row>
    <row r="163" spans="1:3">
      <c r="A163" s="352"/>
      <c r="B163" s="353"/>
      <c r="C163" s="4" t="s">
        <v>305</v>
      </c>
    </row>
    <row r="164" spans="1:3">
      <c r="A164" s="352"/>
      <c r="B164" s="351" t="s">
        <v>284</v>
      </c>
      <c r="C164" s="4" t="s">
        <v>288</v>
      </c>
    </row>
    <row r="165" spans="1:3">
      <c r="A165" s="352"/>
      <c r="B165" s="352"/>
      <c r="C165" s="4" t="s">
        <v>303</v>
      </c>
    </row>
    <row r="166" spans="1:3">
      <c r="A166" s="352"/>
      <c r="B166" s="352"/>
      <c r="C166" s="4" t="s">
        <v>306</v>
      </c>
    </row>
    <row r="167" spans="1:3">
      <c r="A167" s="352"/>
      <c r="B167" s="352"/>
      <c r="C167" s="4" t="s">
        <v>292</v>
      </c>
    </row>
    <row r="168" spans="1:3">
      <c r="A168" s="352"/>
      <c r="B168" s="353"/>
      <c r="C168" s="4" t="s">
        <v>289</v>
      </c>
    </row>
    <row r="169" spans="1:3">
      <c r="A169" s="352"/>
      <c r="B169" s="351" t="s">
        <v>307</v>
      </c>
      <c r="C169" s="4" t="s">
        <v>286</v>
      </c>
    </row>
    <row r="170" spans="1:3">
      <c r="A170" s="352"/>
      <c r="B170" s="352"/>
      <c r="C170" s="4" t="s">
        <v>287</v>
      </c>
    </row>
    <row r="171" spans="1:3">
      <c r="A171" s="352"/>
      <c r="B171" s="352"/>
      <c r="C171" s="4" t="s">
        <v>290</v>
      </c>
    </row>
    <row r="172" spans="1:3">
      <c r="A172" s="353"/>
      <c r="B172" s="353"/>
      <c r="C172" s="4" t="s">
        <v>291</v>
      </c>
    </row>
    <row r="173" spans="1:3">
      <c r="A173" s="217" t="s">
        <v>851</v>
      </c>
      <c r="B173" s="349" t="s">
        <v>58</v>
      </c>
      <c r="C173" s="349"/>
    </row>
    <row r="174" spans="1:3">
      <c r="A174" s="350"/>
      <c r="B174" s="5" t="s">
        <v>1513</v>
      </c>
      <c r="C174" s="4" t="s">
        <v>1509</v>
      </c>
    </row>
    <row r="175" spans="1:3" ht="33">
      <c r="A175" s="350"/>
      <c r="B175" s="5" t="s">
        <v>1514</v>
      </c>
      <c r="C175" s="4" t="s">
        <v>1510</v>
      </c>
    </row>
    <row r="176" spans="1:3">
      <c r="A176" s="350"/>
      <c r="B176" s="5" t="s">
        <v>1515</v>
      </c>
      <c r="C176" s="4" t="s">
        <v>1512</v>
      </c>
    </row>
    <row r="177" spans="1:3" ht="33">
      <c r="A177" s="350"/>
      <c r="B177" s="5" t="s">
        <v>1516</v>
      </c>
      <c r="C177" s="4" t="s">
        <v>1511</v>
      </c>
    </row>
    <row r="178" spans="1:3">
      <c r="A178" s="217" t="s">
        <v>848</v>
      </c>
      <c r="B178" s="349" t="s">
        <v>518</v>
      </c>
      <c r="C178" s="349"/>
    </row>
    <row r="179" spans="1:3">
      <c r="A179" s="350"/>
      <c r="B179" s="5" t="s">
        <v>235</v>
      </c>
      <c r="C179" s="4" t="s">
        <v>1546</v>
      </c>
    </row>
    <row r="180" spans="1:3">
      <c r="A180" s="350"/>
      <c r="B180" s="5" t="s">
        <v>520</v>
      </c>
      <c r="C180" s="4" t="s">
        <v>1547</v>
      </c>
    </row>
    <row r="181" spans="1:3">
      <c r="A181" s="350"/>
      <c r="B181" s="5" t="s">
        <v>521</v>
      </c>
      <c r="C181" s="4" t="s">
        <v>1548</v>
      </c>
    </row>
    <row r="182" spans="1:3">
      <c r="A182" s="217" t="s">
        <v>1129</v>
      </c>
      <c r="B182" s="349" t="s">
        <v>1592</v>
      </c>
      <c r="C182" s="349"/>
    </row>
    <row r="183" spans="1:3" ht="33">
      <c r="A183" s="350"/>
      <c r="B183" s="5" t="s">
        <v>1589</v>
      </c>
      <c r="C183" s="4" t="s">
        <v>1593</v>
      </c>
    </row>
    <row r="184" spans="1:3" ht="33">
      <c r="A184" s="350"/>
      <c r="B184" s="5" t="s">
        <v>1590</v>
      </c>
      <c r="C184" s="4" t="s">
        <v>1594</v>
      </c>
    </row>
    <row r="185" spans="1:3" ht="33">
      <c r="A185" s="350"/>
      <c r="B185" s="5" t="s">
        <v>1591</v>
      </c>
      <c r="C185" s="4" t="s">
        <v>1595</v>
      </c>
    </row>
  </sheetData>
  <mergeCells count="78">
    <mergeCell ref="B2:C2"/>
    <mergeCell ref="B31:C31"/>
    <mergeCell ref="A3:A5"/>
    <mergeCell ref="A7:A9"/>
    <mergeCell ref="A11:A14"/>
    <mergeCell ref="B15:C15"/>
    <mergeCell ref="B18:C18"/>
    <mergeCell ref="B22:C22"/>
    <mergeCell ref="B26:C26"/>
    <mergeCell ref="A16:A17"/>
    <mergeCell ref="A19:A21"/>
    <mergeCell ref="A23:A25"/>
    <mergeCell ref="A27:A30"/>
    <mergeCell ref="B58:C58"/>
    <mergeCell ref="A32:A34"/>
    <mergeCell ref="B35:C35"/>
    <mergeCell ref="A36:A38"/>
    <mergeCell ref="B39:C39"/>
    <mergeCell ref="A40:A42"/>
    <mergeCell ref="B43:C43"/>
    <mergeCell ref="A44:A46"/>
    <mergeCell ref="B47:C47"/>
    <mergeCell ref="A48:A51"/>
    <mergeCell ref="B52:C52"/>
    <mergeCell ref="A53:A57"/>
    <mergeCell ref="B82:C82"/>
    <mergeCell ref="A59:A60"/>
    <mergeCell ref="B61:C61"/>
    <mergeCell ref="A62:A64"/>
    <mergeCell ref="B65:C65"/>
    <mergeCell ref="A66:A69"/>
    <mergeCell ref="B70:C70"/>
    <mergeCell ref="A71:A73"/>
    <mergeCell ref="B74:C74"/>
    <mergeCell ref="A75:A77"/>
    <mergeCell ref="B78:C78"/>
    <mergeCell ref="A79:A81"/>
    <mergeCell ref="A83:A85"/>
    <mergeCell ref="B86:C86"/>
    <mergeCell ref="A87:A88"/>
    <mergeCell ref="B89:C89"/>
    <mergeCell ref="A90:A91"/>
    <mergeCell ref="A101:A105"/>
    <mergeCell ref="B101:B105"/>
    <mergeCell ref="B106:C106"/>
    <mergeCell ref="A107:A111"/>
    <mergeCell ref="B92:C92"/>
    <mergeCell ref="A93:A99"/>
    <mergeCell ref="B100:C100"/>
    <mergeCell ref="A137:A139"/>
    <mergeCell ref="B112:C112"/>
    <mergeCell ref="A113:A116"/>
    <mergeCell ref="B117:C117"/>
    <mergeCell ref="A118:A120"/>
    <mergeCell ref="B121:C121"/>
    <mergeCell ref="A122:A125"/>
    <mergeCell ref="B126:C126"/>
    <mergeCell ref="A127:A130"/>
    <mergeCell ref="B131:C131"/>
    <mergeCell ref="A132:A135"/>
    <mergeCell ref="B136:C136"/>
    <mergeCell ref="B140:C140"/>
    <mergeCell ref="A141:A143"/>
    <mergeCell ref="B144:C144"/>
    <mergeCell ref="A145:A147"/>
    <mergeCell ref="B148:C148"/>
    <mergeCell ref="B178:C178"/>
    <mergeCell ref="A179:A181"/>
    <mergeCell ref="B182:C182"/>
    <mergeCell ref="A183:A185"/>
    <mergeCell ref="B151:B157"/>
    <mergeCell ref="B158:B163"/>
    <mergeCell ref="B164:B168"/>
    <mergeCell ref="B169:B172"/>
    <mergeCell ref="A149:A172"/>
    <mergeCell ref="B149:B150"/>
    <mergeCell ref="B173:C173"/>
    <mergeCell ref="A174:A17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57"/>
  <sheetViews>
    <sheetView showGridLines="0" zoomScale="90" zoomScaleNormal="90" workbookViewId="0"/>
  </sheetViews>
  <sheetFormatPr defaultColWidth="9" defaultRowHeight="16.5"/>
  <cols>
    <col min="1" max="1" width="12.42578125" style="313" customWidth="1"/>
    <col min="2" max="2" width="36.85546875" style="1" customWidth="1"/>
    <col min="3" max="3" width="136.85546875" style="2" customWidth="1"/>
    <col min="4" max="4" width="19" style="1" customWidth="1"/>
    <col min="5" max="5" width="48.42578125" style="1" customWidth="1"/>
    <col min="6" max="6" width="3.85546875" style="1" customWidth="1"/>
    <col min="7" max="7" width="48.42578125" style="1" customWidth="1"/>
    <col min="8" max="8" width="3.85546875" style="1" customWidth="1"/>
    <col min="9" max="9" width="48.42578125" style="1" customWidth="1"/>
    <col min="10" max="16384" width="9" style="1"/>
  </cols>
  <sheetData>
    <row r="1" spans="1:3" s="211" customFormat="1" ht="33">
      <c r="A1" s="310" t="s">
        <v>1498</v>
      </c>
      <c r="B1" s="206" t="s">
        <v>1361</v>
      </c>
      <c r="C1" s="206" t="s">
        <v>1362</v>
      </c>
    </row>
    <row r="2" spans="1:3" ht="99">
      <c r="A2" s="311" t="str">
        <f>ФОРМА!A9</f>
        <v>1.1</v>
      </c>
      <c r="B2" s="213" t="s">
        <v>1517</v>
      </c>
      <c r="C2" s="4" t="s">
        <v>1518</v>
      </c>
    </row>
    <row r="3" spans="1:3" ht="33">
      <c r="A3" s="307" t="str">
        <f>ФОРМА!A21</f>
        <v>2.2</v>
      </c>
      <c r="B3" s="5" t="s">
        <v>236</v>
      </c>
      <c r="C3" s="4" t="s">
        <v>1363</v>
      </c>
    </row>
    <row r="4" spans="1:3" ht="33">
      <c r="A4" s="307" t="str">
        <f>ФОРМА!A21</f>
        <v>2.2</v>
      </c>
      <c r="B4" s="5" t="s">
        <v>237</v>
      </c>
      <c r="C4" s="4" t="s">
        <v>1364</v>
      </c>
    </row>
    <row r="5" spans="1:3" ht="49.5">
      <c r="A5" s="307" t="str">
        <f>ФОРМА!A21</f>
        <v>2.2</v>
      </c>
      <c r="B5" s="5" t="s">
        <v>238</v>
      </c>
      <c r="C5" s="4" t="s">
        <v>1365</v>
      </c>
    </row>
    <row r="6" spans="1:3" ht="49.5">
      <c r="A6" s="307" t="str">
        <f>ФОРМА!A23</f>
        <v>2.4</v>
      </c>
      <c r="B6" s="5" t="s">
        <v>1063</v>
      </c>
      <c r="C6" s="4" t="s">
        <v>1519</v>
      </c>
    </row>
    <row r="7" spans="1:3" ht="33">
      <c r="A7" s="307" t="str">
        <f>ФОРМА!A28</f>
        <v>2.9</v>
      </c>
      <c r="B7" s="213" t="str">
        <f>ФОРМА!B28</f>
        <v>Вертикальная связь подземной части с жилыми этажами</v>
      </c>
      <c r="C7" s="4" t="s">
        <v>1520</v>
      </c>
    </row>
    <row r="8" spans="1:3" ht="33">
      <c r="A8" s="307" t="str">
        <f>ФОРМА!A29</f>
        <v>2.10</v>
      </c>
      <c r="B8" s="213" t="str">
        <f>ФОРМА!B29</f>
        <v>Ширина въезда в паркинг (ворота)</v>
      </c>
      <c r="C8" s="4" t="s">
        <v>1521</v>
      </c>
    </row>
    <row r="9" spans="1:3" ht="49.5">
      <c r="A9" s="307" t="str">
        <f>ФОРМА!A31</f>
        <v>2.12</v>
      </c>
      <c r="B9" s="309" t="str">
        <f>ФОРМА!B31</f>
        <v>Обеспечение беспрепятственного проезда автомобилей с низким клиренсом по рампе</v>
      </c>
      <c r="C9" s="4" t="s">
        <v>1522</v>
      </c>
    </row>
    <row r="10" spans="1:3" ht="66">
      <c r="A10" s="307" t="str">
        <f>ФОРМА!A35</f>
        <v>2.16</v>
      </c>
      <c r="B10" s="309" t="str">
        <f>ФОРМА!B35</f>
        <v>Выделенная зона разгрузки в подземном паркинге (обозначена разметкой и не используется для хранения автомобилей)</v>
      </c>
      <c r="C10" s="4" t="s">
        <v>1523</v>
      </c>
    </row>
    <row r="11" spans="1:3" ht="33">
      <c r="A11" s="307" t="str">
        <f>ФОРМА!A36</f>
        <v>2.17</v>
      </c>
      <c r="B11" s="309" t="str">
        <f>ФОРМА!B36</f>
        <v>Шкаф за м/м</v>
      </c>
      <c r="C11" s="4" t="s">
        <v>1524</v>
      </c>
    </row>
    <row r="12" spans="1:3" ht="33">
      <c r="A12" s="307" t="str">
        <f>ФОРМА!A38</f>
        <v>2.19</v>
      </c>
      <c r="B12" s="309" t="str">
        <f>ФОРМА!B38</f>
        <v>Valet-паркинг</v>
      </c>
      <c r="C12" s="4" t="s">
        <v>1525</v>
      </c>
    </row>
    <row r="13" spans="1:3" ht="33">
      <c r="A13" s="307" t="str">
        <f>ФОРМА!A40</f>
        <v>3.1</v>
      </c>
      <c r="B13" s="309" t="str">
        <f>ФОРМА!B40</f>
        <v>Обеспеченность велопарковочными местами (шт. на 1 квартиру)</v>
      </c>
      <c r="C13" s="4" t="s">
        <v>1526</v>
      </c>
    </row>
    <row r="14" spans="1:3" ht="33">
      <c r="A14" s="306" t="str">
        <f>ФОРМА!A41</f>
        <v>3.2</v>
      </c>
      <c r="B14" s="309" t="str">
        <f>ФОРМА!B41</f>
        <v>Крытые/защищенные велопарковки</v>
      </c>
      <c r="C14" s="4" t="s">
        <v>1528</v>
      </c>
    </row>
    <row r="15" spans="1:3" ht="99">
      <c r="A15" s="306" t="s">
        <v>482</v>
      </c>
      <c r="B15" s="314" t="str">
        <f>ФОРМА!B51</f>
        <v>Наличие выделенной озелененной зоны (двор-парк / сквер) в границах ЗУ МКД площадью не менее: для КРТ — 0,5 га; для квартальной застройки — 0,3 га; для точечной застройки — не применимо</v>
      </c>
      <c r="C15" s="4" t="s">
        <v>1532</v>
      </c>
    </row>
    <row r="16" spans="1:3" ht="63" customHeight="1">
      <c r="A16" s="306" t="s">
        <v>502</v>
      </c>
      <c r="B16" s="314" t="str">
        <f>ФОРМА!B54</f>
        <v>Наличие площадки для массовых мероприятий (событийной площади) на территории ЖК</v>
      </c>
      <c r="C16" s="4" t="s">
        <v>1534</v>
      </c>
    </row>
    <row r="17" spans="1:4" ht="63" customHeight="1">
      <c r="A17" s="306" t="str">
        <f>ФОРМА!A73</f>
        <v>6.3</v>
      </c>
      <c r="B17" s="314" t="str">
        <f>ФОРМА!B73</f>
        <v>Наличие элементов декора или микромассинга на фасаде</v>
      </c>
      <c r="C17" s="315" t="s">
        <v>1538</v>
      </c>
    </row>
    <row r="18" spans="1:4" ht="63" customHeight="1">
      <c r="A18" s="306" t="str">
        <f>ФОРМА!A74</f>
        <v>6.4</v>
      </c>
      <c r="B18" s="314" t="str">
        <f>ФОРМА!B74</f>
        <v>Пластика фасада</v>
      </c>
      <c r="C18" s="315" t="s">
        <v>1539</v>
      </c>
    </row>
    <row r="19" spans="1:4" ht="33">
      <c r="A19" s="306" t="str">
        <f>ФОРМА!A75</f>
        <v>6.5</v>
      </c>
      <c r="B19" s="314" t="str">
        <f>ФОРМА!B75</f>
        <v>Высотная неоднородность застройки (корпусов)</v>
      </c>
      <c r="C19" s="315" t="s">
        <v>1541</v>
      </c>
    </row>
    <row r="20" spans="1:4" ht="33">
      <c r="A20" s="306" t="str">
        <f>ФОРМА!A76</f>
        <v>6.6</v>
      </c>
      <c r="B20" s="314" t="str">
        <f>ФОРМА!B76</f>
        <v>Перепад высот секций</v>
      </c>
      <c r="C20" s="315" t="s">
        <v>1542</v>
      </c>
    </row>
    <row r="21" spans="1:4" ht="49.5">
      <c r="A21" s="306" t="str">
        <f>ФОРМА!A77</f>
        <v>6.7</v>
      </c>
      <c r="B21" s="314" t="s">
        <v>1543</v>
      </c>
      <c r="C21" s="315" t="s">
        <v>1544</v>
      </c>
    </row>
    <row r="22" spans="1:4" ht="66">
      <c r="A22" s="306" t="str">
        <f>ФОРМА!A79</f>
        <v>6.9</v>
      </c>
      <c r="B22" s="314" t="str">
        <f>ФОРМА!B79</f>
        <v>Тип панорамного остекления (остекление от пола)</v>
      </c>
      <c r="C22" s="315" t="s">
        <v>1545</v>
      </c>
    </row>
    <row r="23" spans="1:4" ht="49.5">
      <c r="A23" s="306" t="str">
        <f>ФОРМА!A80</f>
        <v>6.10</v>
      </c>
      <c r="B23" s="314" t="str">
        <f>ФОРМА!B80</f>
        <v>Наличие отдельных этажей с панорамными окнами по всей внешней стене</v>
      </c>
      <c r="C23" s="315" t="s">
        <v>1549</v>
      </c>
    </row>
    <row r="24" spans="1:4" ht="48.95" customHeight="1">
      <c r="A24" s="306" t="s">
        <v>858</v>
      </c>
      <c r="B24" s="314" t="s">
        <v>1079</v>
      </c>
      <c r="C24" s="315" t="s">
        <v>1551</v>
      </c>
      <c r="D24" s="308"/>
    </row>
    <row r="25" spans="1:4" ht="75.95" customHeight="1">
      <c r="A25" s="306" t="s">
        <v>859</v>
      </c>
      <c r="B25" s="314" t="str">
        <f>ФОРМА!B88</f>
        <v>Наличие квартир с депрессивными видами</v>
      </c>
      <c r="C25" s="315" t="s">
        <v>1553</v>
      </c>
      <c r="D25" s="308"/>
    </row>
    <row r="26" spans="1:4" ht="214.5">
      <c r="A26" s="306" t="s">
        <v>860</v>
      </c>
      <c r="B26" s="314" t="str">
        <f>ФОРМА!B89</f>
        <v>Доля этажей с гарантированно незаслоненным панорамным видом (от общей этажности)</v>
      </c>
      <c r="C26" s="315" t="s">
        <v>1554</v>
      </c>
      <c r="D26" s="308"/>
    </row>
    <row r="27" spans="1:4" ht="82.5">
      <c r="A27" s="306" t="s">
        <v>871</v>
      </c>
      <c r="B27" s="314" t="s">
        <v>68</v>
      </c>
      <c r="C27" s="315" t="s">
        <v>1558</v>
      </c>
      <c r="D27" s="308"/>
    </row>
    <row r="28" spans="1:4" ht="90.95" customHeight="1">
      <c r="A28" s="306" t="s">
        <v>873</v>
      </c>
      <c r="B28" s="314" t="str">
        <f>ФОРМА!B106</f>
        <v>Наличие в МОП гостевого санузла / пеленальной комнаты для жильцов</v>
      </c>
      <c r="C28" s="315" t="s">
        <v>1560</v>
      </c>
      <c r="D28" s="308"/>
    </row>
    <row r="29" spans="1:4">
      <c r="A29" s="306" t="s">
        <v>882</v>
      </c>
      <c r="B29" s="309" t="s">
        <v>910</v>
      </c>
      <c r="C29" s="4" t="s">
        <v>911</v>
      </c>
    </row>
    <row r="30" spans="1:4" ht="82.5">
      <c r="A30" s="306" t="s">
        <v>1002</v>
      </c>
      <c r="B30" s="5" t="s">
        <v>994</v>
      </c>
      <c r="C30" s="34" t="s">
        <v>1578</v>
      </c>
    </row>
    <row r="31" spans="1:4" ht="49.5">
      <c r="A31" s="306" t="s">
        <v>1041</v>
      </c>
      <c r="B31" s="213" t="s">
        <v>1579</v>
      </c>
      <c r="C31" s="4" t="s">
        <v>1421</v>
      </c>
    </row>
    <row r="32" spans="1:4" ht="49.5">
      <c r="A32" s="306" t="s">
        <v>1045</v>
      </c>
      <c r="B32" s="213" t="s">
        <v>81</v>
      </c>
      <c r="C32" s="4" t="s">
        <v>1422</v>
      </c>
    </row>
    <row r="33" spans="1:3">
      <c r="A33" s="306" t="s">
        <v>1114</v>
      </c>
      <c r="B33" s="5" t="s">
        <v>166</v>
      </c>
      <c r="C33" s="4" t="s">
        <v>1430</v>
      </c>
    </row>
    <row r="34" spans="1:3" ht="33">
      <c r="A34" s="306" t="s">
        <v>1115</v>
      </c>
      <c r="B34" s="213" t="s">
        <v>1201</v>
      </c>
      <c r="C34" s="4" t="s">
        <v>1431</v>
      </c>
    </row>
    <row r="35" spans="1:3" s="2" customFormat="1" ht="33">
      <c r="A35" s="306" t="s">
        <v>1117</v>
      </c>
      <c r="B35" s="213" t="s">
        <v>1177</v>
      </c>
      <c r="C35" s="4" t="s">
        <v>1432</v>
      </c>
    </row>
    <row r="36" spans="1:3" ht="33">
      <c r="A36" s="306" t="s">
        <v>1125</v>
      </c>
      <c r="B36" s="5" t="s">
        <v>1233</v>
      </c>
      <c r="C36" s="4" t="s">
        <v>1445</v>
      </c>
    </row>
    <row r="37" spans="1:3" ht="33">
      <c r="A37" s="306" t="s">
        <v>1134</v>
      </c>
      <c r="B37" s="5" t="s">
        <v>1298</v>
      </c>
      <c r="C37" s="4" t="s">
        <v>1462</v>
      </c>
    </row>
    <row r="38" spans="1:3" ht="66">
      <c r="A38" s="306" t="s">
        <v>1141</v>
      </c>
      <c r="B38" s="213" t="s">
        <v>1346</v>
      </c>
      <c r="C38" s="4" t="s">
        <v>1482</v>
      </c>
    </row>
    <row r="39" spans="1:3" ht="49.5">
      <c r="A39" s="306" t="s">
        <v>1143</v>
      </c>
      <c r="B39" s="5" t="s">
        <v>145</v>
      </c>
      <c r="C39" s="4" t="s">
        <v>1483</v>
      </c>
    </row>
    <row r="40" spans="1:3" ht="49.5">
      <c r="A40" s="306" t="s">
        <v>1144</v>
      </c>
      <c r="B40" s="5" t="s">
        <v>149</v>
      </c>
      <c r="C40" s="4" t="s">
        <v>1487</v>
      </c>
    </row>
    <row r="42" spans="1:3">
      <c r="A42" s="312"/>
      <c r="B42" s="212"/>
    </row>
    <row r="43" spans="1:3">
      <c r="C43" s="1"/>
    </row>
    <row r="44" spans="1:3">
      <c r="C44" s="1"/>
    </row>
    <row r="45" spans="1:3">
      <c r="C45" s="1"/>
    </row>
    <row r="46" spans="1:3">
      <c r="C46" s="1"/>
    </row>
    <row r="48" spans="1:3">
      <c r="C48" s="1"/>
    </row>
    <row r="49" spans="1:3">
      <c r="C49" s="1"/>
    </row>
    <row r="50" spans="1:3">
      <c r="C50" s="1"/>
    </row>
    <row r="51" spans="1:3">
      <c r="C51" s="1"/>
    </row>
    <row r="52" spans="1:3">
      <c r="A52" s="312"/>
      <c r="B52" s="212"/>
    </row>
    <row r="53" spans="1:3">
      <c r="C53" s="1"/>
    </row>
    <row r="54" spans="1:3">
      <c r="C54" s="1"/>
    </row>
    <row r="55" spans="1:3">
      <c r="C55" s="1"/>
    </row>
    <row r="56" spans="1:3">
      <c r="C56" s="1"/>
    </row>
    <row r="57" spans="1:3">
      <c r="A57" s="312"/>
      <c r="B57" s="21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Q353"/>
  <sheetViews>
    <sheetView zoomScaleNormal="100" workbookViewId="0">
      <pane ySplit="1" topLeftCell="A2" activePane="bottomLeft" state="frozen"/>
      <selection pane="bottomLeft" sqref="A1:M1"/>
    </sheetView>
  </sheetViews>
  <sheetFormatPr defaultColWidth="9.140625" defaultRowHeight="20.25"/>
  <cols>
    <col min="1" max="1" width="7.140625" style="274" customWidth="1"/>
    <col min="2" max="2" width="42" style="275" customWidth="1"/>
    <col min="3" max="3" width="8.140625" style="276" customWidth="1"/>
    <col min="4" max="4" width="7.85546875" style="277" customWidth="1"/>
    <col min="5" max="5" width="23.85546875" style="278" customWidth="1"/>
    <col min="6" max="6" width="7.85546875" style="279" customWidth="1"/>
    <col min="7" max="7" width="23.85546875" style="278" customWidth="1"/>
    <col min="8" max="8" width="7.85546875" style="279" customWidth="1"/>
    <col min="9" max="9" width="23.85546875" style="278" customWidth="1"/>
    <col min="10" max="10" width="7.85546875" style="279" customWidth="1"/>
    <col min="11" max="11" width="23.85546875" style="278" customWidth="1"/>
    <col min="12" max="12" width="7.85546875" style="279" customWidth="1"/>
    <col min="13" max="13" width="23.85546875" style="278" customWidth="1"/>
    <col min="14" max="14" width="9.140625" style="223"/>
    <col min="15" max="16" width="13.42578125" style="223" customWidth="1"/>
    <col min="17" max="17" width="22.140625" style="223" bestFit="1" customWidth="1"/>
    <col min="18" max="16384" width="9.140625" style="223"/>
  </cols>
  <sheetData>
    <row r="1" spans="1:16" ht="16.5">
      <c r="A1" s="378" t="s">
        <v>724</v>
      </c>
      <c r="B1" s="379"/>
      <c r="C1" s="379"/>
      <c r="D1" s="379"/>
      <c r="E1" s="379"/>
      <c r="F1" s="379"/>
      <c r="G1" s="379"/>
      <c r="H1" s="379"/>
      <c r="I1" s="379"/>
      <c r="J1" s="379"/>
      <c r="K1" s="379"/>
      <c r="L1" s="379"/>
      <c r="M1" s="380"/>
      <c r="O1" s="244" t="s">
        <v>1039</v>
      </c>
      <c r="P1" s="244" t="s">
        <v>1039</v>
      </c>
    </row>
    <row r="2" spans="1:16" ht="20.25" customHeight="1">
      <c r="A2" s="372" t="s">
        <v>40</v>
      </c>
      <c r="B2" s="373"/>
      <c r="C2" s="373"/>
      <c r="D2" s="373"/>
      <c r="E2" s="373"/>
      <c r="F2" s="373"/>
      <c r="G2" s="373"/>
      <c r="H2" s="373"/>
      <c r="I2" s="373"/>
      <c r="J2" s="373"/>
      <c r="K2" s="373"/>
      <c r="L2" s="373"/>
      <c r="M2" s="374"/>
      <c r="O2" s="234" t="s">
        <v>1023</v>
      </c>
      <c r="P2" s="234" t="s">
        <v>1023</v>
      </c>
    </row>
    <row r="3" spans="1:16">
      <c r="A3" s="245"/>
      <c r="B3" s="246"/>
      <c r="C3" s="247"/>
      <c r="D3" s="248">
        <v>3</v>
      </c>
      <c r="E3" s="249" t="s">
        <v>947</v>
      </c>
      <c r="F3" s="250">
        <v>3</v>
      </c>
      <c r="G3" s="249" t="s">
        <v>1</v>
      </c>
      <c r="H3" s="250">
        <v>3</v>
      </c>
      <c r="I3" s="251" t="s">
        <v>2</v>
      </c>
      <c r="J3" s="250">
        <v>2</v>
      </c>
      <c r="K3" s="251" t="s">
        <v>3</v>
      </c>
      <c r="L3" s="250">
        <v>1</v>
      </c>
      <c r="M3" s="251" t="s">
        <v>4</v>
      </c>
      <c r="O3" s="234" t="s">
        <v>11</v>
      </c>
      <c r="P3" s="234" t="s">
        <v>525</v>
      </c>
    </row>
    <row r="4" spans="1:16" ht="16.5" customHeight="1">
      <c r="A4" s="252" t="s">
        <v>338</v>
      </c>
      <c r="B4" s="253" t="s">
        <v>326</v>
      </c>
      <c r="C4" s="254" t="s">
        <v>1023</v>
      </c>
      <c r="D4" s="254" t="s">
        <v>1023</v>
      </c>
      <c r="E4" s="255" t="s">
        <v>1023</v>
      </c>
      <c r="F4" s="254" t="s">
        <v>1023</v>
      </c>
      <c r="G4" s="255" t="s">
        <v>1023</v>
      </c>
      <c r="H4" s="254" t="s">
        <v>1023</v>
      </c>
      <c r="I4" s="255" t="s">
        <v>1023</v>
      </c>
      <c r="J4" s="254" t="s">
        <v>1023</v>
      </c>
      <c r="K4" s="255" t="s">
        <v>1023</v>
      </c>
      <c r="L4" s="254" t="s">
        <v>1023</v>
      </c>
      <c r="M4" s="255" t="s">
        <v>1023</v>
      </c>
      <c r="O4" s="234" t="s">
        <v>12</v>
      </c>
      <c r="P4" s="234" t="s">
        <v>235</v>
      </c>
    </row>
    <row r="5" spans="1:16" ht="16.5" customHeight="1">
      <c r="A5" s="245"/>
      <c r="B5" s="246"/>
      <c r="C5" s="247"/>
      <c r="D5" s="248">
        <v>3</v>
      </c>
      <c r="E5" s="249" t="s">
        <v>947</v>
      </c>
      <c r="F5" s="250">
        <v>3</v>
      </c>
      <c r="G5" s="249" t="s">
        <v>1</v>
      </c>
      <c r="H5" s="250">
        <v>3</v>
      </c>
      <c r="I5" s="251" t="s">
        <v>2</v>
      </c>
      <c r="J5" s="250">
        <v>2</v>
      </c>
      <c r="K5" s="251" t="s">
        <v>3</v>
      </c>
      <c r="L5" s="250">
        <v>1</v>
      </c>
      <c r="M5" s="251" t="s">
        <v>4</v>
      </c>
      <c r="O5" s="234"/>
      <c r="P5" s="234"/>
    </row>
    <row r="6" spans="1:16" ht="16.5" customHeight="1">
      <c r="A6" s="365" t="s">
        <v>340</v>
      </c>
      <c r="B6" s="369" t="s">
        <v>1357</v>
      </c>
      <c r="C6" s="254" t="s">
        <v>1023</v>
      </c>
      <c r="D6" s="254" t="s">
        <v>1023</v>
      </c>
      <c r="E6" s="255" t="s">
        <v>1023</v>
      </c>
      <c r="F6" s="254" t="s">
        <v>1023</v>
      </c>
      <c r="G6" s="255" t="s">
        <v>1023</v>
      </c>
      <c r="H6" s="254" t="s">
        <v>1023</v>
      </c>
      <c r="I6" s="255" t="s">
        <v>1023</v>
      </c>
      <c r="J6" s="254" t="s">
        <v>1023</v>
      </c>
      <c r="K6" s="255" t="s">
        <v>1023</v>
      </c>
      <c r="L6" s="254" t="s">
        <v>1023</v>
      </c>
      <c r="M6" s="255" t="s">
        <v>1023</v>
      </c>
      <c r="O6" s="234"/>
      <c r="P6" s="234"/>
    </row>
    <row r="7" spans="1:16" ht="16.5" customHeight="1">
      <c r="A7" s="366"/>
      <c r="B7" s="370"/>
      <c r="C7" s="256">
        <v>0.1</v>
      </c>
      <c r="D7" s="256">
        <v>0.1</v>
      </c>
      <c r="E7" s="237" t="s">
        <v>355</v>
      </c>
      <c r="F7" s="256">
        <v>0.1</v>
      </c>
      <c r="G7" s="237" t="s">
        <v>355</v>
      </c>
      <c r="H7" s="256">
        <v>0.1</v>
      </c>
      <c r="I7" s="237" t="s">
        <v>357</v>
      </c>
      <c r="J7" s="256">
        <v>0.1</v>
      </c>
      <c r="K7" s="237" t="s">
        <v>359</v>
      </c>
      <c r="L7" s="257">
        <v>0</v>
      </c>
      <c r="M7" s="237" t="s">
        <v>361</v>
      </c>
      <c r="O7" s="234"/>
      <c r="P7" s="234"/>
    </row>
    <row r="8" spans="1:16" ht="16.5" customHeight="1">
      <c r="A8" s="366"/>
      <c r="B8" s="370"/>
      <c r="C8" s="257">
        <v>0.05</v>
      </c>
      <c r="D8" s="257">
        <v>0.05</v>
      </c>
      <c r="E8" s="237" t="s">
        <v>348</v>
      </c>
      <c r="F8" s="257">
        <v>0.05</v>
      </c>
      <c r="G8" s="237" t="s">
        <v>348</v>
      </c>
      <c r="H8" s="257">
        <v>0.05</v>
      </c>
      <c r="I8" s="237" t="s">
        <v>349</v>
      </c>
      <c r="J8" s="257">
        <v>0.05</v>
      </c>
      <c r="K8" s="237" t="s">
        <v>350</v>
      </c>
      <c r="L8" s="257">
        <v>0</v>
      </c>
      <c r="M8" s="237"/>
      <c r="O8" s="234"/>
      <c r="P8" s="234"/>
    </row>
    <row r="9" spans="1:16" ht="16.5" customHeight="1">
      <c r="A9" s="366"/>
      <c r="B9" s="370"/>
      <c r="C9" s="257">
        <v>0</v>
      </c>
      <c r="D9" s="257">
        <v>0</v>
      </c>
      <c r="E9" s="237" t="s">
        <v>356</v>
      </c>
      <c r="F9" s="257">
        <v>0</v>
      </c>
      <c r="G9" s="237" t="s">
        <v>356</v>
      </c>
      <c r="H9" s="257">
        <v>0</v>
      </c>
      <c r="I9" s="237" t="s">
        <v>358</v>
      </c>
      <c r="J9" s="257">
        <v>0</v>
      </c>
      <c r="K9" s="258" t="s">
        <v>360</v>
      </c>
      <c r="L9" s="257">
        <v>0</v>
      </c>
      <c r="M9" s="237"/>
      <c r="O9" s="234"/>
      <c r="P9" s="234"/>
    </row>
    <row r="10" spans="1:16" ht="16.5" customHeight="1">
      <c r="A10" s="367"/>
      <c r="B10" s="370"/>
      <c r="C10" s="257"/>
      <c r="D10" s="257"/>
      <c r="E10" s="237"/>
      <c r="F10" s="257"/>
      <c r="G10" s="237"/>
      <c r="H10" s="257"/>
      <c r="I10" s="237"/>
      <c r="J10" s="257"/>
      <c r="K10" s="237"/>
      <c r="L10" s="257"/>
      <c r="M10" s="237"/>
      <c r="O10" s="234"/>
      <c r="P10" s="234"/>
    </row>
    <row r="11" spans="1:16" ht="16.5" customHeight="1">
      <c r="A11" s="245"/>
      <c r="B11" s="246"/>
      <c r="C11" s="247"/>
      <c r="D11" s="248">
        <v>3</v>
      </c>
      <c r="E11" s="249" t="s">
        <v>947</v>
      </c>
      <c r="F11" s="250">
        <v>3</v>
      </c>
      <c r="G11" s="249" t="s">
        <v>1</v>
      </c>
      <c r="H11" s="250">
        <v>3</v>
      </c>
      <c r="I11" s="251" t="s">
        <v>2</v>
      </c>
      <c r="J11" s="250">
        <v>2</v>
      </c>
      <c r="K11" s="251" t="s">
        <v>3</v>
      </c>
      <c r="L11" s="250">
        <v>1</v>
      </c>
      <c r="M11" s="251" t="s">
        <v>4</v>
      </c>
      <c r="O11" s="234"/>
      <c r="P11" s="234"/>
    </row>
    <row r="12" spans="1:16" ht="16.5" customHeight="1">
      <c r="A12" s="365" t="s">
        <v>341</v>
      </c>
      <c r="B12" s="369" t="s">
        <v>1358</v>
      </c>
      <c r="C12" s="254" t="s">
        <v>1023</v>
      </c>
      <c r="D12" s="254" t="s">
        <v>1023</v>
      </c>
      <c r="E12" s="255" t="s">
        <v>1023</v>
      </c>
      <c r="F12" s="254" t="s">
        <v>1023</v>
      </c>
      <c r="G12" s="255" t="s">
        <v>1023</v>
      </c>
      <c r="H12" s="254" t="s">
        <v>1023</v>
      </c>
      <c r="I12" s="255" t="s">
        <v>1023</v>
      </c>
      <c r="J12" s="254" t="s">
        <v>1023</v>
      </c>
      <c r="K12" s="255" t="s">
        <v>1023</v>
      </c>
      <c r="L12" s="254" t="s">
        <v>1023</v>
      </c>
      <c r="M12" s="255" t="s">
        <v>1023</v>
      </c>
      <c r="O12" s="234"/>
      <c r="P12" s="234"/>
    </row>
    <row r="13" spans="1:16" ht="16.5" customHeight="1">
      <c r="A13" s="366"/>
      <c r="B13" s="370"/>
      <c r="C13" s="256">
        <v>0.1</v>
      </c>
      <c r="D13" s="256">
        <v>0.1</v>
      </c>
      <c r="E13" s="237" t="s">
        <v>365</v>
      </c>
      <c r="F13" s="256">
        <v>0.1</v>
      </c>
      <c r="G13" s="259" t="s">
        <v>365</v>
      </c>
      <c r="H13" s="256">
        <v>0.1</v>
      </c>
      <c r="I13" s="237" t="s">
        <v>367</v>
      </c>
      <c r="J13" s="256">
        <v>0.1</v>
      </c>
      <c r="K13" s="237" t="s">
        <v>363</v>
      </c>
      <c r="L13" s="257">
        <v>0</v>
      </c>
      <c r="M13" s="255" t="s">
        <v>362</v>
      </c>
      <c r="O13" s="234"/>
      <c r="P13" s="234"/>
    </row>
    <row r="14" spans="1:16" ht="16.5" customHeight="1">
      <c r="A14" s="366"/>
      <c r="B14" s="370"/>
      <c r="C14" s="257">
        <v>0.05</v>
      </c>
      <c r="D14" s="257">
        <v>0.05</v>
      </c>
      <c r="E14" s="237" t="s">
        <v>351</v>
      </c>
      <c r="F14" s="257">
        <v>0.05</v>
      </c>
      <c r="G14" s="237" t="s">
        <v>351</v>
      </c>
      <c r="H14" s="257">
        <v>0.05</v>
      </c>
      <c r="I14" s="237" t="s">
        <v>352</v>
      </c>
      <c r="J14" s="257">
        <v>0.05</v>
      </c>
      <c r="K14" s="237" t="s">
        <v>353</v>
      </c>
      <c r="L14" s="257">
        <v>0</v>
      </c>
      <c r="M14" s="237"/>
      <c r="O14" s="234"/>
      <c r="P14" s="234"/>
    </row>
    <row r="15" spans="1:16" ht="16.5" customHeight="1">
      <c r="A15" s="366"/>
      <c r="B15" s="370"/>
      <c r="C15" s="257">
        <v>0</v>
      </c>
      <c r="D15" s="257">
        <v>0</v>
      </c>
      <c r="E15" s="237" t="s">
        <v>366</v>
      </c>
      <c r="F15" s="257">
        <v>0</v>
      </c>
      <c r="G15" s="237" t="s">
        <v>366</v>
      </c>
      <c r="H15" s="257">
        <v>0</v>
      </c>
      <c r="I15" s="237" t="s">
        <v>368</v>
      </c>
      <c r="J15" s="257">
        <v>0</v>
      </c>
      <c r="K15" s="258" t="s">
        <v>377</v>
      </c>
      <c r="L15" s="257">
        <v>0</v>
      </c>
      <c r="M15" s="237"/>
      <c r="O15" s="234"/>
      <c r="P15" s="234"/>
    </row>
    <row r="16" spans="1:16" ht="16.5" customHeight="1">
      <c r="A16" s="367"/>
      <c r="B16" s="371"/>
      <c r="C16" s="257"/>
      <c r="D16" s="257"/>
      <c r="E16" s="237"/>
      <c r="F16" s="257"/>
      <c r="G16" s="237"/>
      <c r="H16" s="257"/>
      <c r="I16" s="237"/>
      <c r="J16" s="257"/>
      <c r="K16" s="237"/>
      <c r="L16" s="257"/>
      <c r="M16" s="237"/>
      <c r="O16" s="234"/>
      <c r="P16" s="234"/>
    </row>
    <row r="17" spans="1:16" ht="16.5" customHeight="1">
      <c r="A17" s="245"/>
      <c r="B17" s="246"/>
      <c r="C17" s="247"/>
      <c r="D17" s="248">
        <v>3</v>
      </c>
      <c r="E17" s="249" t="s">
        <v>947</v>
      </c>
      <c r="F17" s="250">
        <v>3</v>
      </c>
      <c r="G17" s="249" t="s">
        <v>1</v>
      </c>
      <c r="H17" s="250">
        <v>3</v>
      </c>
      <c r="I17" s="251" t="s">
        <v>2</v>
      </c>
      <c r="J17" s="250">
        <v>2</v>
      </c>
      <c r="K17" s="251" t="s">
        <v>3</v>
      </c>
      <c r="L17" s="250">
        <v>1</v>
      </c>
      <c r="M17" s="251" t="s">
        <v>4</v>
      </c>
      <c r="O17" s="234"/>
      <c r="P17" s="234"/>
    </row>
    <row r="18" spans="1:16" ht="16.5" customHeight="1">
      <c r="A18" s="365" t="s">
        <v>342</v>
      </c>
      <c r="B18" s="368" t="s">
        <v>1019</v>
      </c>
      <c r="C18" s="257" t="s">
        <v>1023</v>
      </c>
      <c r="D18" s="257" t="s">
        <v>1023</v>
      </c>
      <c r="E18" s="260" t="s">
        <v>1023</v>
      </c>
      <c r="F18" s="257" t="s">
        <v>1023</v>
      </c>
      <c r="G18" s="260" t="s">
        <v>1023</v>
      </c>
      <c r="H18" s="257" t="s">
        <v>1023</v>
      </c>
      <c r="I18" s="260" t="s">
        <v>1023</v>
      </c>
      <c r="J18" s="257" t="s">
        <v>1023</v>
      </c>
      <c r="K18" s="260" t="s">
        <v>1023</v>
      </c>
      <c r="L18" s="257" t="s">
        <v>1023</v>
      </c>
      <c r="M18" s="260" t="s">
        <v>1023</v>
      </c>
      <c r="O18" s="234"/>
      <c r="P18" s="234"/>
    </row>
    <row r="19" spans="1:16" ht="16.5" customHeight="1">
      <c r="A19" s="366"/>
      <c r="B19" s="368"/>
      <c r="C19" s="256">
        <v>0.1</v>
      </c>
      <c r="D19" s="256">
        <v>0.1</v>
      </c>
      <c r="E19" s="237" t="s">
        <v>367</v>
      </c>
      <c r="F19" s="256">
        <v>0.1</v>
      </c>
      <c r="G19" s="237" t="s">
        <v>367</v>
      </c>
      <c r="H19" s="256">
        <v>0.1</v>
      </c>
      <c r="I19" s="237" t="s">
        <v>374</v>
      </c>
      <c r="J19" s="256">
        <v>0.1</v>
      </c>
      <c r="K19" s="237" t="s">
        <v>361</v>
      </c>
      <c r="L19" s="257">
        <v>0</v>
      </c>
      <c r="M19" s="237" t="s">
        <v>362</v>
      </c>
      <c r="O19" s="234"/>
      <c r="P19" s="234"/>
    </row>
    <row r="20" spans="1:16" ht="16.5" customHeight="1">
      <c r="A20" s="366"/>
      <c r="B20" s="368"/>
      <c r="C20" s="257">
        <v>0.05</v>
      </c>
      <c r="D20" s="257">
        <v>0.05</v>
      </c>
      <c r="E20" s="237" t="s">
        <v>352</v>
      </c>
      <c r="F20" s="257">
        <v>0.05</v>
      </c>
      <c r="G20" s="237" t="s">
        <v>352</v>
      </c>
      <c r="H20" s="257">
        <v>0.05</v>
      </c>
      <c r="I20" s="237" t="s">
        <v>350</v>
      </c>
      <c r="J20" s="257">
        <v>0.05</v>
      </c>
      <c r="K20" s="237" t="s">
        <v>354</v>
      </c>
      <c r="L20" s="257">
        <v>0</v>
      </c>
      <c r="M20" s="237"/>
      <c r="O20" s="234"/>
      <c r="P20" s="234"/>
    </row>
    <row r="21" spans="1:16" ht="16.5" customHeight="1">
      <c r="A21" s="366"/>
      <c r="B21" s="368"/>
      <c r="C21" s="257">
        <v>0</v>
      </c>
      <c r="D21" s="257">
        <v>0</v>
      </c>
      <c r="E21" s="237" t="s">
        <v>368</v>
      </c>
      <c r="F21" s="257">
        <v>0</v>
      </c>
      <c r="G21" s="237" t="s">
        <v>368</v>
      </c>
      <c r="H21" s="257">
        <v>0</v>
      </c>
      <c r="I21" s="237" t="s">
        <v>375</v>
      </c>
      <c r="J21" s="257">
        <v>0</v>
      </c>
      <c r="K21" s="258" t="s">
        <v>378</v>
      </c>
      <c r="L21" s="257">
        <v>0</v>
      </c>
      <c r="M21" s="237"/>
      <c r="O21" s="234"/>
      <c r="P21" s="234"/>
    </row>
    <row r="22" spans="1:16" ht="16.5" customHeight="1">
      <c r="A22" s="367"/>
      <c r="B22" s="368"/>
      <c r="C22" s="257"/>
      <c r="D22" s="257"/>
      <c r="E22" s="237"/>
      <c r="F22" s="257"/>
      <c r="G22" s="261"/>
      <c r="H22" s="257"/>
      <c r="I22" s="261"/>
      <c r="J22" s="257"/>
      <c r="K22" s="261"/>
      <c r="L22" s="257"/>
      <c r="M22" s="237"/>
      <c r="O22" s="234"/>
      <c r="P22" s="234"/>
    </row>
    <row r="23" spans="1:16" ht="16.5" customHeight="1">
      <c r="A23" s="245"/>
      <c r="B23" s="246"/>
      <c r="C23" s="247"/>
      <c r="D23" s="248">
        <v>3</v>
      </c>
      <c r="E23" s="249" t="s">
        <v>947</v>
      </c>
      <c r="F23" s="250">
        <v>3</v>
      </c>
      <c r="G23" s="249" t="s">
        <v>1</v>
      </c>
      <c r="H23" s="250">
        <v>3</v>
      </c>
      <c r="I23" s="251" t="s">
        <v>2</v>
      </c>
      <c r="J23" s="250">
        <v>2</v>
      </c>
      <c r="K23" s="251" t="s">
        <v>3</v>
      </c>
      <c r="L23" s="250">
        <v>1</v>
      </c>
      <c r="M23" s="251" t="s">
        <v>4</v>
      </c>
      <c r="O23" s="234"/>
      <c r="P23" s="234"/>
    </row>
    <row r="24" spans="1:16" ht="16.5" customHeight="1">
      <c r="A24" s="365" t="s">
        <v>1359</v>
      </c>
      <c r="B24" s="369" t="s">
        <v>1021</v>
      </c>
      <c r="C24" s="257" t="s">
        <v>1023</v>
      </c>
      <c r="D24" s="257" t="s">
        <v>1023</v>
      </c>
      <c r="E24" s="260" t="s">
        <v>1023</v>
      </c>
      <c r="F24" s="257" t="s">
        <v>1023</v>
      </c>
      <c r="G24" s="260" t="s">
        <v>1023</v>
      </c>
      <c r="H24" s="257" t="s">
        <v>1023</v>
      </c>
      <c r="I24" s="260" t="s">
        <v>1023</v>
      </c>
      <c r="J24" s="257" t="s">
        <v>1023</v>
      </c>
      <c r="K24" s="260" t="s">
        <v>1023</v>
      </c>
      <c r="L24" s="257" t="s">
        <v>1023</v>
      </c>
      <c r="M24" s="260" t="s">
        <v>1023</v>
      </c>
      <c r="O24" s="234"/>
      <c r="P24" s="234"/>
    </row>
    <row r="25" spans="1:16" ht="16.5" customHeight="1">
      <c r="A25" s="366"/>
      <c r="B25" s="370"/>
      <c r="C25" s="256">
        <v>0.1</v>
      </c>
      <c r="D25" s="256">
        <v>0.1</v>
      </c>
      <c r="E25" s="237" t="s">
        <v>369</v>
      </c>
      <c r="F25" s="256">
        <v>0.1</v>
      </c>
      <c r="G25" s="237" t="s">
        <v>369</v>
      </c>
      <c r="H25" s="256">
        <v>0.1</v>
      </c>
      <c r="I25" s="237" t="s">
        <v>376</v>
      </c>
      <c r="J25" s="256">
        <v>0.1</v>
      </c>
      <c r="K25" s="237" t="s">
        <v>362</v>
      </c>
      <c r="L25" s="257">
        <v>0</v>
      </c>
      <c r="M25" s="237" t="s">
        <v>380</v>
      </c>
      <c r="O25" s="234"/>
      <c r="P25" s="234"/>
    </row>
    <row r="26" spans="1:16" ht="16.5" customHeight="1">
      <c r="A26" s="366"/>
      <c r="B26" s="370"/>
      <c r="C26" s="257">
        <v>0.05</v>
      </c>
      <c r="D26" s="257">
        <v>0.05</v>
      </c>
      <c r="E26" s="237" t="s">
        <v>353</v>
      </c>
      <c r="F26" s="257">
        <v>0.05</v>
      </c>
      <c r="G26" s="237" t="s">
        <v>353</v>
      </c>
      <c r="H26" s="257">
        <v>0.05</v>
      </c>
      <c r="I26" s="237" t="s">
        <v>374</v>
      </c>
      <c r="J26" s="257">
        <v>0.05</v>
      </c>
      <c r="K26" s="237" t="s">
        <v>347</v>
      </c>
      <c r="L26" s="257">
        <v>0</v>
      </c>
      <c r="M26" s="237"/>
      <c r="O26" s="234"/>
      <c r="P26" s="234"/>
    </row>
    <row r="27" spans="1:16" ht="16.5" customHeight="1">
      <c r="A27" s="366"/>
      <c r="B27" s="370"/>
      <c r="C27" s="257">
        <v>0</v>
      </c>
      <c r="D27" s="257">
        <v>0</v>
      </c>
      <c r="E27" s="237" t="s">
        <v>370</v>
      </c>
      <c r="F27" s="257">
        <v>0</v>
      </c>
      <c r="G27" s="237" t="s">
        <v>370</v>
      </c>
      <c r="H27" s="257">
        <v>0</v>
      </c>
      <c r="I27" s="237" t="s">
        <v>371</v>
      </c>
      <c r="J27" s="257">
        <v>0</v>
      </c>
      <c r="K27" s="258" t="s">
        <v>372</v>
      </c>
      <c r="L27" s="257">
        <v>0</v>
      </c>
      <c r="M27" s="237"/>
    </row>
    <row r="28" spans="1:16" ht="18.75" customHeight="1">
      <c r="A28" s="367"/>
      <c r="B28" s="371"/>
      <c r="C28" s="257"/>
      <c r="D28" s="257"/>
      <c r="E28" s="260"/>
      <c r="F28" s="257"/>
      <c r="G28" s="260"/>
      <c r="H28" s="257"/>
      <c r="I28" s="260"/>
      <c r="J28" s="257"/>
      <c r="K28" s="260"/>
      <c r="L28" s="257"/>
      <c r="M28" s="260"/>
    </row>
    <row r="29" spans="1:16" ht="16.5" customHeight="1">
      <c r="A29" s="235"/>
      <c r="B29" s="235"/>
      <c r="C29" s="235"/>
      <c r="D29" s="235"/>
      <c r="E29" s="235"/>
      <c r="F29" s="235"/>
      <c r="G29" s="235"/>
      <c r="H29" s="235"/>
      <c r="I29" s="235"/>
      <c r="J29" s="235"/>
      <c r="K29" s="235"/>
      <c r="L29" s="235"/>
      <c r="M29" s="235"/>
    </row>
    <row r="30" spans="1:16">
      <c r="A30" s="245"/>
      <c r="B30" s="246"/>
      <c r="C30" s="247"/>
      <c r="D30" s="248">
        <v>3</v>
      </c>
      <c r="E30" s="249" t="s">
        <v>947</v>
      </c>
      <c r="F30" s="250">
        <v>3</v>
      </c>
      <c r="G30" s="249" t="s">
        <v>1</v>
      </c>
      <c r="H30" s="250">
        <v>3</v>
      </c>
      <c r="I30" s="251" t="s">
        <v>2</v>
      </c>
      <c r="J30" s="250">
        <v>2</v>
      </c>
      <c r="K30" s="251" t="s">
        <v>3</v>
      </c>
      <c r="L30" s="250">
        <v>1</v>
      </c>
      <c r="M30" s="251" t="s">
        <v>4</v>
      </c>
      <c r="O30" s="234"/>
      <c r="P30" s="234"/>
    </row>
    <row r="31" spans="1:16" ht="16.5" customHeight="1">
      <c r="A31" s="252" t="s">
        <v>389</v>
      </c>
      <c r="B31" s="253" t="s">
        <v>382</v>
      </c>
      <c r="C31" s="254" t="s">
        <v>1023</v>
      </c>
      <c r="D31" s="254" t="s">
        <v>1023</v>
      </c>
      <c r="E31" s="255" t="s">
        <v>1023</v>
      </c>
      <c r="F31" s="254" t="s">
        <v>1023</v>
      </c>
      <c r="G31" s="255" t="s">
        <v>1023</v>
      </c>
      <c r="H31" s="254" t="s">
        <v>1023</v>
      </c>
      <c r="I31" s="255" t="s">
        <v>1023</v>
      </c>
      <c r="J31" s="254" t="s">
        <v>1023</v>
      </c>
      <c r="K31" s="255" t="s">
        <v>1023</v>
      </c>
      <c r="L31" s="254" t="s">
        <v>1023</v>
      </c>
      <c r="M31" s="255" t="s">
        <v>1023</v>
      </c>
      <c r="O31" s="234"/>
      <c r="P31" s="234"/>
    </row>
    <row r="32" spans="1:16" ht="16.5" customHeight="1">
      <c r="A32" s="245"/>
      <c r="B32" s="246"/>
      <c r="C32" s="247"/>
      <c r="D32" s="248">
        <v>3</v>
      </c>
      <c r="E32" s="249" t="s">
        <v>947</v>
      </c>
      <c r="F32" s="250">
        <v>3</v>
      </c>
      <c r="G32" s="249" t="s">
        <v>1</v>
      </c>
      <c r="H32" s="250">
        <v>3</v>
      </c>
      <c r="I32" s="251" t="s">
        <v>2</v>
      </c>
      <c r="J32" s="250">
        <v>2</v>
      </c>
      <c r="K32" s="251" t="s">
        <v>3</v>
      </c>
      <c r="L32" s="250">
        <v>1</v>
      </c>
      <c r="M32" s="251" t="s">
        <v>4</v>
      </c>
    </row>
    <row r="33" spans="1:13" ht="16.5" customHeight="1">
      <c r="A33" s="365" t="s">
        <v>343</v>
      </c>
      <c r="B33" s="369" t="s">
        <v>1357</v>
      </c>
      <c r="C33" s="254" t="s">
        <v>1023</v>
      </c>
      <c r="D33" s="254" t="s">
        <v>1023</v>
      </c>
      <c r="E33" s="255" t="s">
        <v>1023</v>
      </c>
      <c r="F33" s="254" t="s">
        <v>1023</v>
      </c>
      <c r="G33" s="255" t="s">
        <v>1023</v>
      </c>
      <c r="H33" s="254" t="s">
        <v>1023</v>
      </c>
      <c r="I33" s="255" t="s">
        <v>1023</v>
      </c>
      <c r="J33" s="254" t="s">
        <v>1023</v>
      </c>
      <c r="K33" s="255" t="s">
        <v>1023</v>
      </c>
      <c r="L33" s="254" t="s">
        <v>1023</v>
      </c>
      <c r="M33" s="255" t="s">
        <v>1023</v>
      </c>
    </row>
    <row r="34" spans="1:13" ht="16.5" customHeight="1">
      <c r="A34" s="366"/>
      <c r="B34" s="370"/>
      <c r="C34" s="256">
        <v>0.1</v>
      </c>
      <c r="D34" s="256">
        <v>0.1</v>
      </c>
      <c r="E34" s="262" t="s">
        <v>210</v>
      </c>
      <c r="F34" s="256">
        <v>0.1</v>
      </c>
      <c r="G34" s="262" t="s">
        <v>210</v>
      </c>
      <c r="H34" s="256">
        <v>0.1</v>
      </c>
      <c r="I34" s="262" t="s">
        <v>213</v>
      </c>
      <c r="J34" s="256">
        <v>0.1</v>
      </c>
      <c r="K34" s="262" t="s">
        <v>216</v>
      </c>
      <c r="L34" s="257">
        <v>0</v>
      </c>
      <c r="M34" s="262" t="s">
        <v>219</v>
      </c>
    </row>
    <row r="35" spans="1:13" ht="16.5" customHeight="1">
      <c r="A35" s="366"/>
      <c r="B35" s="370"/>
      <c r="C35" s="257">
        <v>0.05</v>
      </c>
      <c r="D35" s="257">
        <v>0.05</v>
      </c>
      <c r="E35" s="262" t="s">
        <v>211</v>
      </c>
      <c r="F35" s="257">
        <v>0.05</v>
      </c>
      <c r="G35" s="262" t="s">
        <v>211</v>
      </c>
      <c r="H35" s="257">
        <v>0.05</v>
      </c>
      <c r="I35" s="262" t="s">
        <v>214</v>
      </c>
      <c r="J35" s="257">
        <v>0.05</v>
      </c>
      <c r="K35" s="262" t="s">
        <v>217</v>
      </c>
      <c r="L35" s="257">
        <v>0</v>
      </c>
      <c r="M35" s="237"/>
    </row>
    <row r="36" spans="1:13" s="235" customFormat="1" ht="16.5">
      <c r="A36" s="366"/>
      <c r="B36" s="370"/>
      <c r="C36" s="257">
        <v>0</v>
      </c>
      <c r="D36" s="257">
        <v>0</v>
      </c>
      <c r="E36" s="262" t="s">
        <v>212</v>
      </c>
      <c r="F36" s="257">
        <v>0</v>
      </c>
      <c r="G36" s="262" t="s">
        <v>212</v>
      </c>
      <c r="H36" s="257">
        <v>0</v>
      </c>
      <c r="I36" s="262" t="s">
        <v>215</v>
      </c>
      <c r="J36" s="257">
        <v>0</v>
      </c>
      <c r="K36" s="258" t="s">
        <v>218</v>
      </c>
      <c r="L36" s="257">
        <v>0</v>
      </c>
      <c r="M36" s="237"/>
    </row>
    <row r="37" spans="1:13" ht="16.5">
      <c r="A37" s="367"/>
      <c r="B37" s="371"/>
      <c r="C37" s="257"/>
      <c r="D37" s="257"/>
      <c r="E37" s="237"/>
      <c r="F37" s="257"/>
      <c r="G37" s="237"/>
      <c r="H37" s="257"/>
      <c r="I37" s="237"/>
      <c r="J37" s="257"/>
      <c r="K37" s="237"/>
      <c r="L37" s="257"/>
      <c r="M37" s="237"/>
    </row>
    <row r="38" spans="1:13" ht="16.5" customHeight="1">
      <c r="A38" s="245"/>
      <c r="B38" s="246"/>
      <c r="C38" s="247"/>
      <c r="D38" s="248">
        <v>3</v>
      </c>
      <c r="E38" s="249" t="s">
        <v>947</v>
      </c>
      <c r="F38" s="250">
        <v>3</v>
      </c>
      <c r="G38" s="249" t="s">
        <v>1</v>
      </c>
      <c r="H38" s="250">
        <v>3</v>
      </c>
      <c r="I38" s="251" t="s">
        <v>2</v>
      </c>
      <c r="J38" s="250">
        <v>2</v>
      </c>
      <c r="K38" s="251" t="s">
        <v>3</v>
      </c>
      <c r="L38" s="250">
        <v>1</v>
      </c>
      <c r="M38" s="251" t="s">
        <v>4</v>
      </c>
    </row>
    <row r="39" spans="1:13" s="235" customFormat="1" ht="16.5" customHeight="1">
      <c r="A39" s="365" t="s">
        <v>345</v>
      </c>
      <c r="B39" s="369" t="s">
        <v>1358</v>
      </c>
      <c r="C39" s="254" t="s">
        <v>1023</v>
      </c>
      <c r="D39" s="254" t="s">
        <v>1023</v>
      </c>
      <c r="E39" s="255" t="s">
        <v>1023</v>
      </c>
      <c r="F39" s="254" t="s">
        <v>1023</v>
      </c>
      <c r="G39" s="255" t="s">
        <v>1023</v>
      </c>
      <c r="H39" s="254" t="s">
        <v>1023</v>
      </c>
      <c r="I39" s="255" t="s">
        <v>1023</v>
      </c>
      <c r="J39" s="254" t="s">
        <v>1023</v>
      </c>
      <c r="K39" s="255" t="s">
        <v>1023</v>
      </c>
      <c r="L39" s="254" t="s">
        <v>1023</v>
      </c>
      <c r="M39" s="255" t="s">
        <v>1023</v>
      </c>
    </row>
    <row r="40" spans="1:13" ht="49.5">
      <c r="A40" s="366"/>
      <c r="B40" s="370"/>
      <c r="C40" s="256">
        <v>0.1</v>
      </c>
      <c r="D40" s="256">
        <v>0.1</v>
      </c>
      <c r="E40" s="262" t="s">
        <v>210</v>
      </c>
      <c r="F40" s="256">
        <v>0.1</v>
      </c>
      <c r="G40" s="262" t="s">
        <v>210</v>
      </c>
      <c r="H40" s="256">
        <v>0.1</v>
      </c>
      <c r="I40" s="262" t="s">
        <v>213</v>
      </c>
      <c r="J40" s="256">
        <v>0.1</v>
      </c>
      <c r="K40" s="262" t="s">
        <v>216</v>
      </c>
      <c r="L40" s="257">
        <v>0</v>
      </c>
      <c r="M40" s="263" t="s">
        <v>219</v>
      </c>
    </row>
    <row r="41" spans="1:13" ht="16.5" customHeight="1">
      <c r="A41" s="366"/>
      <c r="B41" s="370"/>
      <c r="C41" s="257">
        <v>0.05</v>
      </c>
      <c r="D41" s="257">
        <v>0.05</v>
      </c>
      <c r="E41" s="262" t="s">
        <v>211</v>
      </c>
      <c r="F41" s="257">
        <v>0.05</v>
      </c>
      <c r="G41" s="262" t="s">
        <v>211</v>
      </c>
      <c r="H41" s="257">
        <v>0.05</v>
      </c>
      <c r="I41" s="262" t="s">
        <v>214</v>
      </c>
      <c r="J41" s="257">
        <v>0.05</v>
      </c>
      <c r="K41" s="262" t="s">
        <v>217</v>
      </c>
      <c r="L41" s="257">
        <v>0</v>
      </c>
      <c r="M41" s="237"/>
    </row>
    <row r="42" spans="1:13" ht="16.5" customHeight="1">
      <c r="A42" s="366"/>
      <c r="B42" s="370"/>
      <c r="C42" s="257">
        <v>0</v>
      </c>
      <c r="D42" s="257">
        <v>0</v>
      </c>
      <c r="E42" s="262" t="s">
        <v>212</v>
      </c>
      <c r="F42" s="257">
        <v>0</v>
      </c>
      <c r="G42" s="262" t="s">
        <v>212</v>
      </c>
      <c r="H42" s="257">
        <v>0</v>
      </c>
      <c r="I42" s="262" t="s">
        <v>215</v>
      </c>
      <c r="J42" s="257">
        <v>0</v>
      </c>
      <c r="K42" s="258" t="s">
        <v>218</v>
      </c>
      <c r="L42" s="257">
        <v>0</v>
      </c>
      <c r="M42" s="237"/>
    </row>
    <row r="43" spans="1:13" ht="16.5" customHeight="1">
      <c r="A43" s="367"/>
      <c r="B43" s="371"/>
      <c r="C43" s="257"/>
      <c r="D43" s="257"/>
      <c r="E43" s="237"/>
      <c r="F43" s="257"/>
      <c r="G43" s="237"/>
      <c r="H43" s="257"/>
      <c r="I43" s="237"/>
      <c r="J43" s="257"/>
      <c r="K43" s="237"/>
      <c r="L43" s="257"/>
      <c r="M43" s="237"/>
    </row>
    <row r="44" spans="1:13" ht="16.5" customHeight="1">
      <c r="A44" s="245"/>
      <c r="B44" s="246"/>
      <c r="C44" s="247"/>
      <c r="D44" s="248">
        <v>3</v>
      </c>
      <c r="E44" s="249" t="s">
        <v>947</v>
      </c>
      <c r="F44" s="250">
        <v>3</v>
      </c>
      <c r="G44" s="249" t="s">
        <v>1</v>
      </c>
      <c r="H44" s="250">
        <v>3</v>
      </c>
      <c r="I44" s="251" t="s">
        <v>2</v>
      </c>
      <c r="J44" s="250">
        <v>2</v>
      </c>
      <c r="K44" s="251" t="s">
        <v>3</v>
      </c>
      <c r="L44" s="250">
        <v>1</v>
      </c>
      <c r="M44" s="251" t="s">
        <v>4</v>
      </c>
    </row>
    <row r="45" spans="1:13" ht="16.5" customHeight="1">
      <c r="A45" s="365" t="s">
        <v>346</v>
      </c>
      <c r="B45" s="368" t="s">
        <v>1019</v>
      </c>
      <c r="C45" s="257" t="s">
        <v>1023</v>
      </c>
      <c r="D45" s="257" t="s">
        <v>1023</v>
      </c>
      <c r="E45" s="260" t="s">
        <v>1023</v>
      </c>
      <c r="F45" s="257" t="s">
        <v>1023</v>
      </c>
      <c r="G45" s="260" t="s">
        <v>1023</v>
      </c>
      <c r="H45" s="257" t="s">
        <v>1023</v>
      </c>
      <c r="I45" s="260" t="s">
        <v>1023</v>
      </c>
      <c r="J45" s="257" t="s">
        <v>1023</v>
      </c>
      <c r="K45" s="260" t="s">
        <v>1023</v>
      </c>
      <c r="L45" s="257" t="s">
        <v>1023</v>
      </c>
      <c r="M45" s="260" t="s">
        <v>1023</v>
      </c>
    </row>
    <row r="46" spans="1:13" s="235" customFormat="1" ht="49.5">
      <c r="A46" s="366"/>
      <c r="B46" s="368"/>
      <c r="C46" s="256">
        <v>0.1</v>
      </c>
      <c r="D46" s="256">
        <v>0.1</v>
      </c>
      <c r="E46" s="262" t="s">
        <v>220</v>
      </c>
      <c r="F46" s="256">
        <v>0.1</v>
      </c>
      <c r="G46" s="262" t="s">
        <v>220</v>
      </c>
      <c r="H46" s="256">
        <v>0.1</v>
      </c>
      <c r="I46" s="262" t="s">
        <v>221</v>
      </c>
      <c r="J46" s="256">
        <v>0.1</v>
      </c>
      <c r="K46" s="262" t="s">
        <v>222</v>
      </c>
      <c r="L46" s="257">
        <v>0</v>
      </c>
      <c r="M46" s="262" t="s">
        <v>383</v>
      </c>
    </row>
    <row r="47" spans="1:13" ht="49.5">
      <c r="A47" s="366"/>
      <c r="B47" s="368"/>
      <c r="C47" s="257">
        <v>0.05</v>
      </c>
      <c r="D47" s="257">
        <v>0.05</v>
      </c>
      <c r="E47" s="262" t="s">
        <v>211</v>
      </c>
      <c r="F47" s="257">
        <v>0.05</v>
      </c>
      <c r="G47" s="262" t="s">
        <v>211</v>
      </c>
      <c r="H47" s="257">
        <v>0.05</v>
      </c>
      <c r="I47" s="262" t="s">
        <v>214</v>
      </c>
      <c r="J47" s="257">
        <v>0.05</v>
      </c>
      <c r="K47" s="262" t="s">
        <v>223</v>
      </c>
      <c r="L47" s="257">
        <v>0</v>
      </c>
      <c r="M47" s="237"/>
    </row>
    <row r="48" spans="1:13" ht="16.5" customHeight="1">
      <c r="A48" s="366"/>
      <c r="B48" s="368"/>
      <c r="C48" s="257">
        <v>0</v>
      </c>
      <c r="D48" s="257">
        <v>0</v>
      </c>
      <c r="E48" s="262" t="s">
        <v>212</v>
      </c>
      <c r="F48" s="257">
        <v>0</v>
      </c>
      <c r="G48" s="262" t="s">
        <v>212</v>
      </c>
      <c r="H48" s="257">
        <v>0</v>
      </c>
      <c r="I48" s="262" t="s">
        <v>215</v>
      </c>
      <c r="J48" s="257">
        <v>0</v>
      </c>
      <c r="K48" s="258" t="s">
        <v>224</v>
      </c>
      <c r="L48" s="257">
        <v>0</v>
      </c>
      <c r="M48" s="237"/>
    </row>
    <row r="49" spans="1:13" ht="16.5" customHeight="1">
      <c r="A49" s="367"/>
      <c r="B49" s="368"/>
      <c r="C49" s="257"/>
      <c r="D49" s="257"/>
      <c r="E49" s="237"/>
      <c r="F49" s="257"/>
      <c r="G49" s="261"/>
      <c r="H49" s="257"/>
      <c r="I49" s="261"/>
      <c r="J49" s="257"/>
      <c r="K49" s="261"/>
      <c r="L49" s="257"/>
      <c r="M49" s="237"/>
    </row>
    <row r="50" spans="1:13" ht="16.5" customHeight="1">
      <c r="A50" s="245"/>
      <c r="B50" s="246"/>
      <c r="C50" s="247"/>
      <c r="D50" s="248">
        <v>3</v>
      </c>
      <c r="E50" s="249" t="s">
        <v>947</v>
      </c>
      <c r="F50" s="250">
        <v>3</v>
      </c>
      <c r="G50" s="249" t="s">
        <v>1</v>
      </c>
      <c r="H50" s="250">
        <v>3</v>
      </c>
      <c r="I50" s="251" t="s">
        <v>2</v>
      </c>
      <c r="J50" s="250">
        <v>2</v>
      </c>
      <c r="K50" s="251" t="s">
        <v>3</v>
      </c>
      <c r="L50" s="250">
        <v>1</v>
      </c>
      <c r="M50" s="251" t="s">
        <v>4</v>
      </c>
    </row>
    <row r="51" spans="1:13" ht="16.5" customHeight="1">
      <c r="A51" s="365" t="s">
        <v>1360</v>
      </c>
      <c r="B51" s="369" t="s">
        <v>1021</v>
      </c>
      <c r="C51" s="257" t="s">
        <v>1023</v>
      </c>
      <c r="D51" s="257" t="s">
        <v>1023</v>
      </c>
      <c r="E51" s="260" t="s">
        <v>1023</v>
      </c>
      <c r="F51" s="257" t="s">
        <v>1023</v>
      </c>
      <c r="G51" s="260" t="s">
        <v>1023</v>
      </c>
      <c r="H51" s="257" t="s">
        <v>1023</v>
      </c>
      <c r="I51" s="260" t="s">
        <v>1023</v>
      </c>
      <c r="J51" s="257" t="s">
        <v>1023</v>
      </c>
      <c r="K51" s="260" t="s">
        <v>1023</v>
      </c>
      <c r="L51" s="257" t="s">
        <v>1023</v>
      </c>
      <c r="M51" s="260" t="s">
        <v>1023</v>
      </c>
    </row>
    <row r="52" spans="1:13" ht="16.5" customHeight="1">
      <c r="A52" s="366"/>
      <c r="B52" s="370"/>
      <c r="C52" s="256">
        <v>0.1</v>
      </c>
      <c r="D52" s="256">
        <v>0.1</v>
      </c>
      <c r="E52" s="262" t="s">
        <v>220</v>
      </c>
      <c r="F52" s="256">
        <v>0.1</v>
      </c>
      <c r="G52" s="262" t="s">
        <v>220</v>
      </c>
      <c r="H52" s="256">
        <v>0.1</v>
      </c>
      <c r="I52" s="262" t="s">
        <v>226</v>
      </c>
      <c r="J52" s="256">
        <v>0.1</v>
      </c>
      <c r="K52" s="262" t="s">
        <v>229</v>
      </c>
      <c r="L52" s="257">
        <v>0</v>
      </c>
      <c r="M52" s="262" t="s">
        <v>385</v>
      </c>
    </row>
    <row r="53" spans="1:13" s="235" customFormat="1" ht="49.5">
      <c r="A53" s="366"/>
      <c r="B53" s="370"/>
      <c r="C53" s="257">
        <v>0.05</v>
      </c>
      <c r="D53" s="257">
        <v>0.05</v>
      </c>
      <c r="E53" s="262" t="s">
        <v>211</v>
      </c>
      <c r="F53" s="257">
        <v>0.05</v>
      </c>
      <c r="G53" s="262" t="s">
        <v>211</v>
      </c>
      <c r="H53" s="257">
        <v>0.05</v>
      </c>
      <c r="I53" s="262" t="s">
        <v>227</v>
      </c>
      <c r="J53" s="257">
        <v>0.05</v>
      </c>
      <c r="K53" s="262" t="s">
        <v>223</v>
      </c>
      <c r="L53" s="257">
        <v>0</v>
      </c>
      <c r="M53" s="237"/>
    </row>
    <row r="54" spans="1:13" ht="16.5">
      <c r="A54" s="366"/>
      <c r="B54" s="370"/>
      <c r="C54" s="257">
        <v>0</v>
      </c>
      <c r="D54" s="257">
        <v>0</v>
      </c>
      <c r="E54" s="262" t="s">
        <v>212</v>
      </c>
      <c r="F54" s="257">
        <v>0</v>
      </c>
      <c r="G54" s="262" t="s">
        <v>212</v>
      </c>
      <c r="H54" s="257">
        <v>0</v>
      </c>
      <c r="I54" s="262" t="s">
        <v>228</v>
      </c>
      <c r="J54" s="257">
        <v>0</v>
      </c>
      <c r="K54" s="258" t="s">
        <v>224</v>
      </c>
      <c r="L54" s="257">
        <v>0</v>
      </c>
      <c r="M54" s="237"/>
    </row>
    <row r="55" spans="1:13" ht="16.5" customHeight="1">
      <c r="A55" s="367"/>
      <c r="B55" s="371"/>
      <c r="C55" s="257"/>
      <c r="D55" s="257"/>
      <c r="E55" s="260"/>
      <c r="F55" s="257"/>
      <c r="G55" s="260"/>
      <c r="H55" s="257"/>
      <c r="I55" s="260"/>
      <c r="J55" s="257"/>
      <c r="K55" s="260"/>
      <c r="L55" s="257"/>
      <c r="M55" s="260"/>
    </row>
    <row r="56" spans="1:13" ht="16.5" customHeight="1">
      <c r="A56" s="235"/>
      <c r="B56" s="235"/>
      <c r="C56" s="235"/>
      <c r="D56" s="235"/>
      <c r="E56" s="235"/>
      <c r="F56" s="235"/>
      <c r="G56" s="235"/>
      <c r="H56" s="235"/>
      <c r="I56" s="235"/>
      <c r="J56" s="235"/>
      <c r="K56" s="235"/>
      <c r="L56" s="235"/>
      <c r="M56" s="235"/>
    </row>
    <row r="57" spans="1:13" ht="16.5" customHeight="1">
      <c r="A57" s="372" t="s">
        <v>41</v>
      </c>
      <c r="B57" s="373"/>
      <c r="C57" s="373"/>
      <c r="D57" s="373"/>
      <c r="E57" s="373"/>
      <c r="F57" s="373"/>
      <c r="G57" s="373"/>
      <c r="H57" s="373"/>
      <c r="I57" s="373"/>
      <c r="J57" s="373"/>
      <c r="K57" s="373"/>
      <c r="L57" s="373"/>
      <c r="M57" s="374"/>
    </row>
    <row r="58" spans="1:13" ht="16.5" customHeight="1">
      <c r="A58" s="245"/>
      <c r="B58" s="246"/>
      <c r="C58" s="247"/>
      <c r="D58" s="248">
        <v>3</v>
      </c>
      <c r="E58" s="249" t="s">
        <v>947</v>
      </c>
      <c r="F58" s="250">
        <v>3</v>
      </c>
      <c r="G58" s="249" t="s">
        <v>1</v>
      </c>
      <c r="H58" s="250">
        <v>1</v>
      </c>
      <c r="I58" s="251" t="s">
        <v>2</v>
      </c>
      <c r="J58" s="250">
        <v>1</v>
      </c>
      <c r="K58" s="251" t="s">
        <v>3</v>
      </c>
      <c r="L58" s="250">
        <v>1</v>
      </c>
      <c r="M58" s="251" t="s">
        <v>4</v>
      </c>
    </row>
    <row r="59" spans="1:13" s="235" customFormat="1" ht="16.5">
      <c r="A59" s="365" t="s">
        <v>386</v>
      </c>
      <c r="B59" s="369" t="s">
        <v>43</v>
      </c>
      <c r="C59" s="257" t="s">
        <v>1023</v>
      </c>
      <c r="D59" s="257" t="s">
        <v>1023</v>
      </c>
      <c r="E59" s="260" t="s">
        <v>1023</v>
      </c>
      <c r="F59" s="257" t="s">
        <v>1023</v>
      </c>
      <c r="G59" s="260" t="s">
        <v>1023</v>
      </c>
      <c r="H59" s="257" t="s">
        <v>1023</v>
      </c>
      <c r="I59" s="260" t="s">
        <v>1023</v>
      </c>
      <c r="J59" s="257" t="s">
        <v>1023</v>
      </c>
      <c r="K59" s="260" t="s">
        <v>1023</v>
      </c>
      <c r="L59" s="257" t="s">
        <v>1023</v>
      </c>
      <c r="M59" s="260" t="s">
        <v>1023</v>
      </c>
    </row>
    <row r="60" spans="1:13" ht="16.5">
      <c r="A60" s="366"/>
      <c r="B60" s="370"/>
      <c r="C60" s="257">
        <v>0.1</v>
      </c>
      <c r="D60" s="257">
        <v>0.1</v>
      </c>
      <c r="E60" s="260" t="s">
        <v>11</v>
      </c>
      <c r="F60" s="257">
        <v>0.1</v>
      </c>
      <c r="G60" s="260" t="s">
        <v>11</v>
      </c>
      <c r="H60" s="257">
        <v>0</v>
      </c>
      <c r="I60" s="260" t="s">
        <v>11</v>
      </c>
      <c r="J60" s="257">
        <v>0</v>
      </c>
      <c r="K60" s="260" t="s">
        <v>11</v>
      </c>
      <c r="L60" s="257">
        <v>0</v>
      </c>
      <c r="M60" s="260" t="s">
        <v>11</v>
      </c>
    </row>
    <row r="61" spans="1:13" ht="16.5">
      <c r="A61" s="366"/>
      <c r="B61" s="370"/>
      <c r="C61" s="257">
        <v>0</v>
      </c>
      <c r="D61" s="257">
        <v>0</v>
      </c>
      <c r="E61" s="260" t="s">
        <v>12</v>
      </c>
      <c r="F61" s="257">
        <v>0</v>
      </c>
      <c r="G61" s="260" t="s">
        <v>12</v>
      </c>
      <c r="H61" s="257">
        <v>0</v>
      </c>
      <c r="I61" s="260"/>
      <c r="J61" s="257">
        <v>0</v>
      </c>
      <c r="K61" s="260"/>
      <c r="L61" s="257">
        <v>0</v>
      </c>
      <c r="M61" s="260"/>
    </row>
    <row r="62" spans="1:13" ht="16.5" customHeight="1">
      <c r="A62" s="367"/>
      <c r="B62" s="371"/>
      <c r="C62" s="257"/>
      <c r="D62" s="257"/>
      <c r="E62" s="260"/>
      <c r="F62" s="257"/>
      <c r="G62" s="260"/>
      <c r="H62" s="257"/>
      <c r="I62" s="260"/>
      <c r="J62" s="257"/>
      <c r="K62" s="260"/>
      <c r="L62" s="257"/>
      <c r="M62" s="260"/>
    </row>
    <row r="63" spans="1:13" ht="16.5" customHeight="1">
      <c r="A63" s="235"/>
      <c r="B63" s="235"/>
      <c r="C63" s="235"/>
      <c r="D63" s="235"/>
      <c r="E63" s="235"/>
      <c r="F63" s="235"/>
      <c r="G63" s="235"/>
      <c r="H63" s="235"/>
      <c r="I63" s="235"/>
      <c r="J63" s="235"/>
      <c r="K63" s="235"/>
      <c r="L63" s="235"/>
      <c r="M63" s="235"/>
    </row>
    <row r="64" spans="1:13" ht="16.5" customHeight="1">
      <c r="A64" s="245"/>
      <c r="B64" s="246"/>
      <c r="C64" s="247"/>
      <c r="D64" s="248">
        <v>3</v>
      </c>
      <c r="E64" s="249" t="s">
        <v>947</v>
      </c>
      <c r="F64" s="250">
        <v>3</v>
      </c>
      <c r="G64" s="249" t="s">
        <v>1</v>
      </c>
      <c r="H64" s="250">
        <v>1</v>
      </c>
      <c r="I64" s="251" t="s">
        <v>2</v>
      </c>
      <c r="J64" s="250">
        <v>1</v>
      </c>
      <c r="K64" s="251" t="s">
        <v>3</v>
      </c>
      <c r="L64" s="250">
        <v>1</v>
      </c>
      <c r="M64" s="251" t="s">
        <v>4</v>
      </c>
    </row>
    <row r="65" spans="1:13" ht="16.5" customHeight="1">
      <c r="A65" s="365" t="s">
        <v>387</v>
      </c>
      <c r="B65" s="369" t="s">
        <v>39</v>
      </c>
      <c r="C65" s="257" t="s">
        <v>1023</v>
      </c>
      <c r="D65" s="257" t="s">
        <v>1023</v>
      </c>
      <c r="E65" s="260" t="s">
        <v>1023</v>
      </c>
      <c r="F65" s="257" t="s">
        <v>1023</v>
      </c>
      <c r="G65" s="260" t="s">
        <v>1023</v>
      </c>
      <c r="H65" s="257" t="s">
        <v>1023</v>
      </c>
      <c r="I65" s="255" t="s">
        <v>1023</v>
      </c>
      <c r="J65" s="257" t="s">
        <v>1023</v>
      </c>
      <c r="K65" s="255" t="s">
        <v>1023</v>
      </c>
      <c r="L65" s="257" t="s">
        <v>1023</v>
      </c>
      <c r="M65" s="255" t="s">
        <v>1023</v>
      </c>
    </row>
    <row r="66" spans="1:13" ht="16.5" customHeight="1">
      <c r="A66" s="366"/>
      <c r="B66" s="370"/>
      <c r="C66" s="257">
        <v>0.2</v>
      </c>
      <c r="D66" s="257">
        <v>0.2</v>
      </c>
      <c r="E66" s="260" t="s">
        <v>42</v>
      </c>
      <c r="F66" s="257">
        <v>0.2</v>
      </c>
      <c r="G66" s="260" t="s">
        <v>42</v>
      </c>
      <c r="H66" s="257">
        <v>0</v>
      </c>
      <c r="I66" s="260" t="s">
        <v>42</v>
      </c>
      <c r="J66" s="257">
        <v>0</v>
      </c>
      <c r="K66" s="260" t="s">
        <v>42</v>
      </c>
      <c r="L66" s="257">
        <v>0</v>
      </c>
      <c r="M66" s="260" t="s">
        <v>42</v>
      </c>
    </row>
    <row r="67" spans="1:13" ht="16.5" customHeight="1">
      <c r="A67" s="366"/>
      <c r="B67" s="370"/>
      <c r="C67" s="257">
        <v>0.1</v>
      </c>
      <c r="D67" s="257">
        <v>0.1</v>
      </c>
      <c r="E67" s="260" t="s">
        <v>234</v>
      </c>
      <c r="F67" s="257">
        <v>0.1</v>
      </c>
      <c r="G67" s="260" t="s">
        <v>234</v>
      </c>
      <c r="H67" s="257">
        <v>0</v>
      </c>
      <c r="I67" s="260"/>
      <c r="J67" s="257">
        <v>0</v>
      </c>
      <c r="K67" s="260"/>
      <c r="L67" s="257">
        <v>0</v>
      </c>
      <c r="M67" s="260"/>
    </row>
    <row r="68" spans="1:13" s="235" customFormat="1" ht="16.5">
      <c r="A68" s="366"/>
      <c r="B68" s="370"/>
      <c r="C68" s="257">
        <v>0</v>
      </c>
      <c r="D68" s="257">
        <v>0</v>
      </c>
      <c r="E68" s="260" t="s">
        <v>233</v>
      </c>
      <c r="F68" s="257">
        <v>0</v>
      </c>
      <c r="G68" s="260" t="s">
        <v>233</v>
      </c>
      <c r="H68" s="257">
        <v>0</v>
      </c>
      <c r="I68" s="260"/>
      <c r="J68" s="257">
        <v>0</v>
      </c>
      <c r="K68" s="260"/>
      <c r="L68" s="257">
        <v>0</v>
      </c>
      <c r="M68" s="260"/>
    </row>
    <row r="69" spans="1:13" ht="16.5">
      <c r="A69" s="366"/>
      <c r="B69" s="370"/>
      <c r="C69" s="257">
        <v>0</v>
      </c>
      <c r="D69" s="257">
        <v>0</v>
      </c>
      <c r="E69" s="260" t="s">
        <v>235</v>
      </c>
      <c r="F69" s="257">
        <v>0</v>
      </c>
      <c r="G69" s="260" t="s">
        <v>235</v>
      </c>
      <c r="H69" s="257">
        <v>0</v>
      </c>
      <c r="I69" s="260"/>
      <c r="J69" s="257">
        <v>0</v>
      </c>
      <c r="K69" s="260"/>
      <c r="L69" s="257">
        <v>0</v>
      </c>
      <c r="M69" s="260"/>
    </row>
    <row r="70" spans="1:13" ht="16.5">
      <c r="A70" s="367"/>
      <c r="B70" s="371"/>
      <c r="C70" s="257"/>
      <c r="D70" s="257"/>
      <c r="E70" s="260"/>
      <c r="F70" s="257"/>
      <c r="G70" s="260"/>
      <c r="H70" s="257"/>
      <c r="I70" s="260"/>
      <c r="J70" s="257"/>
      <c r="K70" s="260"/>
      <c r="L70" s="257"/>
      <c r="M70" s="260"/>
    </row>
    <row r="71" spans="1:13" ht="16.5" customHeight="1">
      <c r="A71" s="235"/>
      <c r="B71" s="235"/>
      <c r="C71" s="235"/>
      <c r="D71" s="235"/>
      <c r="E71" s="235"/>
      <c r="F71" s="235"/>
      <c r="G71" s="235"/>
      <c r="H71" s="235"/>
      <c r="I71" s="235"/>
      <c r="J71" s="235"/>
      <c r="K71" s="235"/>
      <c r="L71" s="235"/>
      <c r="M71" s="235"/>
    </row>
    <row r="72" spans="1:13" ht="16.5" customHeight="1">
      <c r="A72" s="245"/>
      <c r="B72" s="246"/>
      <c r="C72" s="247"/>
      <c r="D72" s="248">
        <v>3</v>
      </c>
      <c r="E72" s="249" t="s">
        <v>947</v>
      </c>
      <c r="F72" s="250">
        <v>3</v>
      </c>
      <c r="G72" s="249" t="s">
        <v>1</v>
      </c>
      <c r="H72" s="250">
        <v>2</v>
      </c>
      <c r="I72" s="251" t="s">
        <v>2</v>
      </c>
      <c r="J72" s="250">
        <v>2</v>
      </c>
      <c r="K72" s="251" t="s">
        <v>3</v>
      </c>
      <c r="L72" s="250">
        <v>2</v>
      </c>
      <c r="M72" s="251" t="s">
        <v>4</v>
      </c>
    </row>
    <row r="73" spans="1:13" ht="16.5" customHeight="1">
      <c r="A73" s="365" t="s">
        <v>388</v>
      </c>
      <c r="B73" s="369" t="s">
        <v>327</v>
      </c>
      <c r="C73" s="257" t="s">
        <v>1023</v>
      </c>
      <c r="D73" s="257" t="s">
        <v>1023</v>
      </c>
      <c r="E73" s="260" t="s">
        <v>1023</v>
      </c>
      <c r="F73" s="257" t="s">
        <v>1023</v>
      </c>
      <c r="G73" s="260" t="s">
        <v>1023</v>
      </c>
      <c r="H73" s="257" t="s">
        <v>1023</v>
      </c>
      <c r="I73" s="255" t="s">
        <v>1023</v>
      </c>
      <c r="J73" s="257" t="s">
        <v>1023</v>
      </c>
      <c r="K73" s="255" t="s">
        <v>1023</v>
      </c>
      <c r="L73" s="257" t="s">
        <v>1023</v>
      </c>
      <c r="M73" s="255" t="s">
        <v>1023</v>
      </c>
    </row>
    <row r="74" spans="1:13" ht="16.5" customHeight="1">
      <c r="A74" s="366"/>
      <c r="B74" s="370"/>
      <c r="C74" s="257">
        <v>0.1</v>
      </c>
      <c r="D74" s="257">
        <v>0.1</v>
      </c>
      <c r="E74" s="237" t="s">
        <v>17</v>
      </c>
      <c r="F74" s="257">
        <v>0.1</v>
      </c>
      <c r="G74" s="237">
        <v>0.5</v>
      </c>
      <c r="H74" s="257">
        <v>0.1</v>
      </c>
      <c r="I74" s="237" t="s">
        <v>18</v>
      </c>
      <c r="J74" s="257">
        <v>0.1</v>
      </c>
      <c r="K74" s="237" t="s">
        <v>19</v>
      </c>
      <c r="L74" s="257">
        <v>0.1</v>
      </c>
      <c r="M74" s="237" t="s">
        <v>24</v>
      </c>
    </row>
    <row r="75" spans="1:13" s="235" customFormat="1" ht="16.5">
      <c r="A75" s="366"/>
      <c r="B75" s="370"/>
      <c r="C75" s="257">
        <v>0.05</v>
      </c>
      <c r="D75" s="257">
        <v>0.05</v>
      </c>
      <c r="E75" s="237" t="s">
        <v>329</v>
      </c>
      <c r="F75" s="257">
        <v>0.05</v>
      </c>
      <c r="G75" s="237" t="s">
        <v>329</v>
      </c>
      <c r="H75" s="257">
        <v>0.05</v>
      </c>
      <c r="I75" s="237" t="s">
        <v>16</v>
      </c>
      <c r="J75" s="257">
        <v>0.05</v>
      </c>
      <c r="K75" s="237" t="s">
        <v>15</v>
      </c>
      <c r="L75" s="257">
        <v>0.05</v>
      </c>
      <c r="M75" s="237" t="s">
        <v>23</v>
      </c>
    </row>
    <row r="76" spans="1:13" ht="16.5">
      <c r="A76" s="366"/>
      <c r="B76" s="370"/>
      <c r="C76" s="257">
        <v>0</v>
      </c>
      <c r="D76" s="257">
        <v>0</v>
      </c>
      <c r="E76" s="237" t="s">
        <v>732</v>
      </c>
      <c r="F76" s="257">
        <v>0</v>
      </c>
      <c r="G76" s="237" t="s">
        <v>732</v>
      </c>
      <c r="H76" s="257">
        <v>0</v>
      </c>
      <c r="I76" s="258" t="s">
        <v>329</v>
      </c>
      <c r="J76" s="257">
        <v>0</v>
      </c>
      <c r="K76" s="258" t="s">
        <v>16</v>
      </c>
      <c r="L76" s="257">
        <v>0</v>
      </c>
      <c r="M76" s="258" t="s">
        <v>15</v>
      </c>
    </row>
    <row r="77" spans="1:13" ht="16.5" customHeight="1">
      <c r="A77" s="367"/>
      <c r="B77" s="371"/>
      <c r="C77" s="257"/>
      <c r="D77" s="257"/>
      <c r="E77" s="260"/>
      <c r="F77" s="257"/>
      <c r="G77" s="260"/>
      <c r="H77" s="257"/>
      <c r="I77" s="260"/>
      <c r="J77" s="257"/>
      <c r="K77" s="260"/>
      <c r="L77" s="257"/>
      <c r="M77" s="260"/>
    </row>
    <row r="78" spans="1:13" ht="16.5" customHeight="1">
      <c r="A78" s="235"/>
      <c r="B78" s="235"/>
      <c r="C78" s="235"/>
      <c r="D78" s="235"/>
      <c r="E78" s="235"/>
      <c r="F78" s="235"/>
      <c r="G78" s="235"/>
      <c r="H78" s="235"/>
      <c r="I78" s="235"/>
      <c r="J78" s="235"/>
      <c r="K78" s="235"/>
      <c r="L78" s="235"/>
      <c r="M78" s="235"/>
    </row>
    <row r="79" spans="1:13" ht="16.5" customHeight="1">
      <c r="A79" s="245"/>
      <c r="B79" s="246"/>
      <c r="C79" s="247"/>
      <c r="D79" s="248">
        <v>3</v>
      </c>
      <c r="E79" s="249" t="s">
        <v>947</v>
      </c>
      <c r="F79" s="250">
        <v>3</v>
      </c>
      <c r="G79" s="249" t="s">
        <v>1</v>
      </c>
      <c r="H79" s="250">
        <v>3</v>
      </c>
      <c r="I79" s="251" t="s">
        <v>2</v>
      </c>
      <c r="J79" s="250">
        <v>2</v>
      </c>
      <c r="K79" s="251" t="s">
        <v>3</v>
      </c>
      <c r="L79" s="250">
        <v>1</v>
      </c>
      <c r="M79" s="251" t="s">
        <v>4</v>
      </c>
    </row>
    <row r="80" spans="1:13" ht="16.5" customHeight="1">
      <c r="A80" s="365" t="s">
        <v>390</v>
      </c>
      <c r="B80" s="369" t="s">
        <v>1063</v>
      </c>
      <c r="C80" s="257" t="s">
        <v>1023</v>
      </c>
      <c r="D80" s="257" t="s">
        <v>1023</v>
      </c>
      <c r="E80" s="260" t="s">
        <v>1023</v>
      </c>
      <c r="F80" s="257" t="s">
        <v>1023</v>
      </c>
      <c r="G80" s="260" t="s">
        <v>1023</v>
      </c>
      <c r="H80" s="257" t="s">
        <v>1023</v>
      </c>
      <c r="I80" s="255" t="s">
        <v>1023</v>
      </c>
      <c r="J80" s="257" t="s">
        <v>1023</v>
      </c>
      <c r="K80" s="255" t="s">
        <v>1023</v>
      </c>
      <c r="L80" s="257" t="s">
        <v>1023</v>
      </c>
      <c r="M80" s="255" t="s">
        <v>1023</v>
      </c>
    </row>
    <row r="81" spans="1:13" ht="16.5" customHeight="1">
      <c r="A81" s="366"/>
      <c r="B81" s="370"/>
      <c r="C81" s="257">
        <v>0.1</v>
      </c>
      <c r="D81" s="257">
        <v>0.1</v>
      </c>
      <c r="E81" s="260" t="s">
        <v>396</v>
      </c>
      <c r="F81" s="257">
        <v>0.1</v>
      </c>
      <c r="G81" s="260" t="s">
        <v>256</v>
      </c>
      <c r="H81" s="257">
        <v>0.1</v>
      </c>
      <c r="I81" s="260" t="s">
        <v>256</v>
      </c>
      <c r="J81" s="257">
        <v>0.1</v>
      </c>
      <c r="K81" s="260" t="s">
        <v>400</v>
      </c>
      <c r="L81" s="257">
        <v>0</v>
      </c>
      <c r="M81" s="260" t="s">
        <v>400</v>
      </c>
    </row>
    <row r="82" spans="1:13" ht="16.5" customHeight="1">
      <c r="A82" s="366"/>
      <c r="B82" s="370"/>
      <c r="C82" s="257">
        <v>0.05</v>
      </c>
      <c r="D82" s="257">
        <v>0.05</v>
      </c>
      <c r="E82" s="260" t="s">
        <v>245</v>
      </c>
      <c r="F82" s="257">
        <v>0.05</v>
      </c>
      <c r="G82" s="260" t="s">
        <v>246</v>
      </c>
      <c r="H82" s="257">
        <v>0.05</v>
      </c>
      <c r="I82" s="260" t="s">
        <v>242</v>
      </c>
      <c r="J82" s="257">
        <v>0.05</v>
      </c>
      <c r="K82" s="260" t="s">
        <v>241</v>
      </c>
      <c r="L82" s="257">
        <v>0</v>
      </c>
      <c r="M82" s="260"/>
    </row>
    <row r="83" spans="1:13" s="235" customFormat="1" ht="16.5">
      <c r="A83" s="366"/>
      <c r="B83" s="370"/>
      <c r="C83" s="257">
        <v>0</v>
      </c>
      <c r="D83" s="257">
        <v>0</v>
      </c>
      <c r="E83" s="260" t="s">
        <v>258</v>
      </c>
      <c r="F83" s="257">
        <v>0</v>
      </c>
      <c r="G83" s="260" t="s">
        <v>397</v>
      </c>
      <c r="H83" s="257">
        <v>0</v>
      </c>
      <c r="I83" s="260" t="s">
        <v>398</v>
      </c>
      <c r="J83" s="257">
        <v>0</v>
      </c>
      <c r="K83" s="258" t="s">
        <v>399</v>
      </c>
      <c r="L83" s="257">
        <v>0</v>
      </c>
      <c r="M83" s="260"/>
    </row>
    <row r="84" spans="1:13" ht="16.5">
      <c r="A84" s="367"/>
      <c r="B84" s="371"/>
      <c r="C84" s="257"/>
      <c r="D84" s="257"/>
      <c r="E84" s="260"/>
      <c r="F84" s="257"/>
      <c r="G84" s="260"/>
      <c r="H84" s="257"/>
      <c r="I84" s="260"/>
      <c r="J84" s="257"/>
      <c r="K84" s="260"/>
      <c r="L84" s="257"/>
      <c r="M84" s="260"/>
    </row>
    <row r="85" spans="1:13" ht="16.5" customHeight="1">
      <c r="A85" s="235"/>
      <c r="B85" s="235"/>
      <c r="C85" s="235"/>
      <c r="D85" s="235"/>
      <c r="E85" s="235"/>
      <c r="F85" s="235"/>
      <c r="G85" s="235"/>
      <c r="H85" s="235"/>
      <c r="I85" s="235"/>
      <c r="J85" s="235"/>
      <c r="K85" s="235"/>
      <c r="L85" s="235"/>
      <c r="M85" s="235"/>
    </row>
    <row r="86" spans="1:13" ht="16.5" customHeight="1">
      <c r="A86" s="245"/>
      <c r="B86" s="246"/>
      <c r="C86" s="247"/>
      <c r="D86" s="248">
        <v>3</v>
      </c>
      <c r="E86" s="249" t="s">
        <v>947</v>
      </c>
      <c r="F86" s="250">
        <v>3</v>
      </c>
      <c r="G86" s="249" t="s">
        <v>1</v>
      </c>
      <c r="H86" s="250">
        <v>3</v>
      </c>
      <c r="I86" s="251" t="s">
        <v>2</v>
      </c>
      <c r="J86" s="250">
        <v>3</v>
      </c>
      <c r="K86" s="251" t="s">
        <v>3</v>
      </c>
      <c r="L86" s="250">
        <v>3</v>
      </c>
      <c r="M86" s="251" t="s">
        <v>4</v>
      </c>
    </row>
    <row r="87" spans="1:13" ht="16.5" customHeight="1">
      <c r="A87" s="365" t="s">
        <v>395</v>
      </c>
      <c r="B87" s="369" t="s">
        <v>391</v>
      </c>
      <c r="C87" s="257" t="s">
        <v>1023</v>
      </c>
      <c r="D87" s="257" t="s">
        <v>1023</v>
      </c>
      <c r="E87" s="260" t="s">
        <v>1023</v>
      </c>
      <c r="F87" s="257" t="s">
        <v>1023</v>
      </c>
      <c r="G87" s="260" t="s">
        <v>1023</v>
      </c>
      <c r="H87" s="257" t="s">
        <v>1023</v>
      </c>
      <c r="I87" s="255" t="s">
        <v>1023</v>
      </c>
      <c r="J87" s="257" t="s">
        <v>1023</v>
      </c>
      <c r="K87" s="255" t="s">
        <v>1023</v>
      </c>
      <c r="L87" s="257" t="s">
        <v>1023</v>
      </c>
      <c r="M87" s="255" t="s">
        <v>1023</v>
      </c>
    </row>
    <row r="88" spans="1:13" s="235" customFormat="1" ht="16.5">
      <c r="A88" s="366"/>
      <c r="B88" s="370"/>
      <c r="C88" s="257">
        <v>0.2</v>
      </c>
      <c r="D88" s="257">
        <v>0.2</v>
      </c>
      <c r="E88" s="260" t="s">
        <v>25</v>
      </c>
      <c r="F88" s="257">
        <v>0.2</v>
      </c>
      <c r="G88" s="260" t="s">
        <v>25</v>
      </c>
      <c r="H88" s="257">
        <v>0.2</v>
      </c>
      <c r="I88" s="260" t="s">
        <v>25</v>
      </c>
      <c r="J88" s="257">
        <v>0.2</v>
      </c>
      <c r="K88" s="260" t="s">
        <v>25</v>
      </c>
      <c r="L88" s="257">
        <v>0.2</v>
      </c>
      <c r="M88" s="260" t="s">
        <v>25</v>
      </c>
    </row>
    <row r="89" spans="1:13" ht="16.5">
      <c r="A89" s="366"/>
      <c r="B89" s="370"/>
      <c r="C89" s="257">
        <v>0.15</v>
      </c>
      <c r="D89" s="257">
        <v>0.15</v>
      </c>
      <c r="E89" s="260" t="s">
        <v>393</v>
      </c>
      <c r="F89" s="257">
        <v>0.15</v>
      </c>
      <c r="G89" s="260" t="s">
        <v>393</v>
      </c>
      <c r="H89" s="257">
        <v>0.15</v>
      </c>
      <c r="I89" s="260" t="s">
        <v>393</v>
      </c>
      <c r="J89" s="257">
        <v>0.15</v>
      </c>
      <c r="K89" s="260" t="s">
        <v>393</v>
      </c>
      <c r="L89" s="257">
        <v>0.15</v>
      </c>
      <c r="M89" s="260" t="s">
        <v>393</v>
      </c>
    </row>
    <row r="90" spans="1:13" ht="16.5">
      <c r="A90" s="366"/>
      <c r="B90" s="370"/>
      <c r="C90" s="257">
        <v>0.1</v>
      </c>
      <c r="D90" s="257">
        <v>0.1</v>
      </c>
      <c r="E90" s="260" t="s">
        <v>332</v>
      </c>
      <c r="F90" s="257">
        <v>0.1</v>
      </c>
      <c r="G90" s="260" t="s">
        <v>332</v>
      </c>
      <c r="H90" s="257">
        <v>0.1</v>
      </c>
      <c r="I90" s="260" t="s">
        <v>332</v>
      </c>
      <c r="J90" s="257">
        <v>0.1</v>
      </c>
      <c r="K90" s="260" t="s">
        <v>332</v>
      </c>
      <c r="L90" s="257">
        <v>0.1</v>
      </c>
      <c r="M90" s="260" t="s">
        <v>332</v>
      </c>
    </row>
    <row r="91" spans="1:13" ht="16.5" customHeight="1">
      <c r="A91" s="366"/>
      <c r="B91" s="370"/>
      <c r="C91" s="257">
        <v>0.05</v>
      </c>
      <c r="D91" s="257">
        <v>0.05</v>
      </c>
      <c r="E91" s="260" t="s">
        <v>331</v>
      </c>
      <c r="F91" s="257">
        <v>0.05</v>
      </c>
      <c r="G91" s="260" t="s">
        <v>331</v>
      </c>
      <c r="H91" s="257">
        <v>0.05</v>
      </c>
      <c r="I91" s="260" t="s">
        <v>331</v>
      </c>
      <c r="J91" s="257">
        <v>0.05</v>
      </c>
      <c r="K91" s="260" t="s">
        <v>331</v>
      </c>
      <c r="L91" s="257">
        <v>0.05</v>
      </c>
      <c r="M91" s="260" t="s">
        <v>331</v>
      </c>
    </row>
    <row r="92" spans="1:13" ht="16.5" customHeight="1">
      <c r="A92" s="366"/>
      <c r="B92" s="370"/>
      <c r="C92" s="257">
        <v>0</v>
      </c>
      <c r="D92" s="257">
        <v>0</v>
      </c>
      <c r="E92" s="260" t="s">
        <v>730</v>
      </c>
      <c r="F92" s="257">
        <v>0</v>
      </c>
      <c r="G92" s="260" t="s">
        <v>730</v>
      </c>
      <c r="H92" s="257">
        <v>0</v>
      </c>
      <c r="I92" s="260" t="s">
        <v>731</v>
      </c>
      <c r="J92" s="257">
        <v>0</v>
      </c>
      <c r="K92" s="260" t="s">
        <v>731</v>
      </c>
      <c r="L92" s="257">
        <v>0</v>
      </c>
      <c r="M92" s="260" t="s">
        <v>731</v>
      </c>
    </row>
    <row r="93" spans="1:13" ht="16.5" customHeight="1">
      <c r="A93" s="367"/>
      <c r="B93" s="371"/>
      <c r="C93" s="257"/>
      <c r="D93" s="257"/>
      <c r="E93" s="260"/>
      <c r="F93" s="257"/>
      <c r="G93" s="260"/>
      <c r="H93" s="257"/>
      <c r="I93" s="260"/>
      <c r="J93" s="257"/>
      <c r="K93" s="260"/>
      <c r="L93" s="257"/>
      <c r="M93" s="260"/>
    </row>
    <row r="94" spans="1:13" ht="16.5" customHeight="1">
      <c r="A94" s="235"/>
      <c r="B94" s="235"/>
      <c r="C94" s="235"/>
      <c r="D94" s="235"/>
      <c r="E94" s="235"/>
      <c r="F94" s="235"/>
      <c r="G94" s="235"/>
      <c r="H94" s="235"/>
      <c r="I94" s="235"/>
      <c r="J94" s="235"/>
      <c r="K94" s="235"/>
      <c r="L94" s="235"/>
      <c r="M94" s="235"/>
    </row>
    <row r="95" spans="1:13" s="235" customFormat="1">
      <c r="A95" s="245"/>
      <c r="B95" s="246"/>
      <c r="C95" s="247"/>
      <c r="D95" s="248">
        <v>3</v>
      </c>
      <c r="E95" s="249" t="s">
        <v>947</v>
      </c>
      <c r="F95" s="250">
        <v>3</v>
      </c>
      <c r="G95" s="249" t="s">
        <v>1</v>
      </c>
      <c r="H95" s="250">
        <v>2</v>
      </c>
      <c r="I95" s="251" t="s">
        <v>2</v>
      </c>
      <c r="J95" s="250">
        <v>2</v>
      </c>
      <c r="K95" s="251" t="s">
        <v>3</v>
      </c>
      <c r="L95" s="250">
        <v>2</v>
      </c>
      <c r="M95" s="251" t="s">
        <v>4</v>
      </c>
    </row>
    <row r="96" spans="1:13" ht="16.5">
      <c r="A96" s="365" t="s">
        <v>402</v>
      </c>
      <c r="B96" s="369" t="s">
        <v>733</v>
      </c>
      <c r="C96" s="257" t="s">
        <v>1023</v>
      </c>
      <c r="D96" s="257" t="s">
        <v>1023</v>
      </c>
      <c r="E96" s="260" t="s">
        <v>1023</v>
      </c>
      <c r="F96" s="257" t="s">
        <v>1023</v>
      </c>
      <c r="G96" s="260" t="s">
        <v>1023</v>
      </c>
      <c r="H96" s="257" t="s">
        <v>1023</v>
      </c>
      <c r="I96" s="255" t="s">
        <v>1023</v>
      </c>
      <c r="J96" s="257" t="s">
        <v>1023</v>
      </c>
      <c r="K96" s="255" t="s">
        <v>1023</v>
      </c>
      <c r="L96" s="257" t="s">
        <v>1023</v>
      </c>
      <c r="M96" s="255" t="s">
        <v>1023</v>
      </c>
    </row>
    <row r="97" spans="1:13" ht="16.5" customHeight="1">
      <c r="A97" s="366"/>
      <c r="B97" s="370"/>
      <c r="C97" s="257">
        <v>0.1</v>
      </c>
      <c r="D97" s="257">
        <v>0.1</v>
      </c>
      <c r="E97" s="237" t="s">
        <v>31</v>
      </c>
      <c r="F97" s="257">
        <v>0.1</v>
      </c>
      <c r="G97" s="237" t="s">
        <v>31</v>
      </c>
      <c r="H97" s="257">
        <v>0.1</v>
      </c>
      <c r="I97" s="237" t="s">
        <v>33</v>
      </c>
      <c r="J97" s="257">
        <v>0.1</v>
      </c>
      <c r="K97" s="237" t="s">
        <v>33</v>
      </c>
      <c r="L97" s="257">
        <v>0.1</v>
      </c>
      <c r="M97" s="237" t="s">
        <v>33</v>
      </c>
    </row>
    <row r="98" spans="1:13" ht="16.5" customHeight="1">
      <c r="A98" s="366"/>
      <c r="B98" s="370"/>
      <c r="C98" s="257">
        <v>0.05</v>
      </c>
      <c r="D98" s="257">
        <v>0.05</v>
      </c>
      <c r="E98" s="237" t="s">
        <v>762</v>
      </c>
      <c r="F98" s="257">
        <v>0.05</v>
      </c>
      <c r="G98" s="237" t="s">
        <v>762</v>
      </c>
      <c r="H98" s="257">
        <v>0.05</v>
      </c>
      <c r="I98" s="260" t="s">
        <v>32</v>
      </c>
      <c r="J98" s="257">
        <v>0.05</v>
      </c>
      <c r="K98" s="260" t="s">
        <v>32</v>
      </c>
      <c r="L98" s="257">
        <v>0.05</v>
      </c>
      <c r="M98" s="260" t="s">
        <v>32</v>
      </c>
    </row>
    <row r="99" spans="1:13" ht="16.5" customHeight="1">
      <c r="A99" s="366"/>
      <c r="B99" s="370"/>
      <c r="C99" s="257">
        <v>0</v>
      </c>
      <c r="D99" s="257">
        <v>0</v>
      </c>
      <c r="E99" s="237" t="s">
        <v>1096</v>
      </c>
      <c r="F99" s="257">
        <v>0</v>
      </c>
      <c r="G99" s="237" t="s">
        <v>1096</v>
      </c>
      <c r="H99" s="257">
        <v>0</v>
      </c>
      <c r="I99" s="258" t="s">
        <v>1065</v>
      </c>
      <c r="J99" s="257">
        <v>0</v>
      </c>
      <c r="K99" s="258" t="s">
        <v>1065</v>
      </c>
      <c r="L99" s="257">
        <v>0</v>
      </c>
      <c r="M99" s="258" t="s">
        <v>1065</v>
      </c>
    </row>
    <row r="100" spans="1:13" ht="16.5" customHeight="1">
      <c r="A100" s="367"/>
      <c r="B100" s="371"/>
      <c r="C100" s="257"/>
      <c r="D100" s="257"/>
      <c r="E100" s="260"/>
      <c r="F100" s="257"/>
      <c r="G100" s="260"/>
      <c r="H100" s="257"/>
      <c r="I100" s="260"/>
      <c r="J100" s="257"/>
      <c r="K100" s="260"/>
      <c r="L100" s="257"/>
      <c r="M100" s="260"/>
    </row>
    <row r="101" spans="1:13" ht="16.5" customHeight="1">
      <c r="A101" s="235"/>
      <c r="B101" s="235"/>
      <c r="C101" s="235"/>
      <c r="D101" s="235"/>
      <c r="E101" s="235"/>
      <c r="F101" s="235"/>
      <c r="G101" s="235"/>
      <c r="H101" s="235"/>
      <c r="I101" s="235"/>
      <c r="J101" s="235"/>
      <c r="K101" s="235"/>
      <c r="L101" s="235"/>
      <c r="M101" s="235"/>
    </row>
    <row r="102" spans="1:13" s="235" customFormat="1">
      <c r="A102" s="245"/>
      <c r="B102" s="246"/>
      <c r="C102" s="247"/>
      <c r="D102" s="248">
        <v>3</v>
      </c>
      <c r="E102" s="249" t="s">
        <v>947</v>
      </c>
      <c r="F102" s="250">
        <v>3</v>
      </c>
      <c r="G102" s="249" t="s">
        <v>1</v>
      </c>
      <c r="H102" s="250">
        <v>2</v>
      </c>
      <c r="I102" s="251" t="s">
        <v>2</v>
      </c>
      <c r="J102" s="250">
        <v>2</v>
      </c>
      <c r="K102" s="251" t="s">
        <v>3</v>
      </c>
      <c r="L102" s="250">
        <v>2</v>
      </c>
      <c r="M102" s="251" t="s">
        <v>4</v>
      </c>
    </row>
    <row r="103" spans="1:13" ht="16.5">
      <c r="A103" s="365" t="s">
        <v>403</v>
      </c>
      <c r="B103" s="369" t="s">
        <v>734</v>
      </c>
      <c r="C103" s="257" t="s">
        <v>1023</v>
      </c>
      <c r="D103" s="257" t="s">
        <v>1023</v>
      </c>
      <c r="E103" s="260" t="s">
        <v>1023</v>
      </c>
      <c r="F103" s="257" t="s">
        <v>1023</v>
      </c>
      <c r="G103" s="260" t="s">
        <v>1023</v>
      </c>
      <c r="H103" s="257" t="s">
        <v>1023</v>
      </c>
      <c r="I103" s="255" t="s">
        <v>1023</v>
      </c>
      <c r="J103" s="257" t="s">
        <v>1023</v>
      </c>
      <c r="K103" s="255" t="s">
        <v>1023</v>
      </c>
      <c r="L103" s="257" t="s">
        <v>1023</v>
      </c>
      <c r="M103" s="255" t="s">
        <v>1023</v>
      </c>
    </row>
    <row r="104" spans="1:13" ht="16.5" customHeight="1">
      <c r="A104" s="366"/>
      <c r="B104" s="370"/>
      <c r="C104" s="257">
        <v>0.1</v>
      </c>
      <c r="D104" s="257">
        <v>0.1</v>
      </c>
      <c r="E104" s="237" t="s">
        <v>26</v>
      </c>
      <c r="F104" s="257">
        <v>0.1</v>
      </c>
      <c r="G104" s="237" t="s">
        <v>26</v>
      </c>
      <c r="H104" s="257">
        <v>0.1</v>
      </c>
      <c r="I104" s="237" t="s">
        <v>29</v>
      </c>
      <c r="J104" s="257">
        <v>0.1</v>
      </c>
      <c r="K104" s="237" t="s">
        <v>29</v>
      </c>
      <c r="L104" s="257">
        <v>0.1</v>
      </c>
      <c r="M104" s="237" t="s">
        <v>29</v>
      </c>
    </row>
    <row r="105" spans="1:13" ht="16.5" customHeight="1">
      <c r="A105" s="366"/>
      <c r="B105" s="370"/>
      <c r="C105" s="257">
        <v>0.05</v>
      </c>
      <c r="D105" s="257">
        <v>0.05</v>
      </c>
      <c r="E105" s="264" t="s">
        <v>406</v>
      </c>
      <c r="F105" s="257">
        <v>0.05</v>
      </c>
      <c r="G105" s="264" t="s">
        <v>406</v>
      </c>
      <c r="H105" s="257">
        <v>0.05</v>
      </c>
      <c r="I105" s="265" t="s">
        <v>408</v>
      </c>
      <c r="J105" s="257">
        <v>0.05</v>
      </c>
      <c r="K105" s="265" t="s">
        <v>408</v>
      </c>
      <c r="L105" s="257">
        <v>0.05</v>
      </c>
      <c r="M105" s="265" t="s">
        <v>408</v>
      </c>
    </row>
    <row r="106" spans="1:13" ht="16.5" customHeight="1">
      <c r="A106" s="366"/>
      <c r="B106" s="370"/>
      <c r="C106" s="257">
        <v>0</v>
      </c>
      <c r="D106" s="257">
        <v>0</v>
      </c>
      <c r="E106" s="237" t="s">
        <v>409</v>
      </c>
      <c r="F106" s="257">
        <v>0</v>
      </c>
      <c r="G106" s="237" t="s">
        <v>409</v>
      </c>
      <c r="H106" s="257">
        <v>0</v>
      </c>
      <c r="I106" s="258" t="s">
        <v>407</v>
      </c>
      <c r="J106" s="257">
        <v>0</v>
      </c>
      <c r="K106" s="258" t="s">
        <v>407</v>
      </c>
      <c r="L106" s="257">
        <v>0</v>
      </c>
      <c r="M106" s="258" t="s">
        <v>407</v>
      </c>
    </row>
    <row r="107" spans="1:13" s="235" customFormat="1" ht="16.5">
      <c r="A107" s="367"/>
      <c r="B107" s="371"/>
      <c r="C107" s="257"/>
      <c r="D107" s="257"/>
      <c r="E107" s="260"/>
      <c r="F107" s="257"/>
      <c r="G107" s="260"/>
      <c r="H107" s="257"/>
      <c r="I107" s="260"/>
      <c r="J107" s="257"/>
      <c r="K107" s="260"/>
      <c r="L107" s="257"/>
      <c r="M107" s="260"/>
    </row>
    <row r="108" spans="1:13" ht="16.5">
      <c r="A108" s="235"/>
      <c r="B108" s="235"/>
      <c r="C108" s="235"/>
      <c r="D108" s="235"/>
      <c r="E108" s="235"/>
      <c r="F108" s="235"/>
      <c r="G108" s="235"/>
      <c r="H108" s="235"/>
      <c r="I108" s="235"/>
      <c r="J108" s="235"/>
      <c r="K108" s="235"/>
      <c r="L108" s="235"/>
      <c r="M108" s="235"/>
    </row>
    <row r="109" spans="1:13" ht="16.5" customHeight="1">
      <c r="A109" s="245"/>
      <c r="B109" s="246"/>
      <c r="C109" s="247"/>
      <c r="D109" s="248">
        <v>3</v>
      </c>
      <c r="E109" s="249" t="s">
        <v>947</v>
      </c>
      <c r="F109" s="250">
        <v>3</v>
      </c>
      <c r="G109" s="249" t="s">
        <v>1</v>
      </c>
      <c r="H109" s="250">
        <v>2</v>
      </c>
      <c r="I109" s="251" t="s">
        <v>2</v>
      </c>
      <c r="J109" s="250">
        <v>2</v>
      </c>
      <c r="K109" s="251" t="s">
        <v>3</v>
      </c>
      <c r="L109" s="250">
        <v>2</v>
      </c>
      <c r="M109" s="251" t="s">
        <v>4</v>
      </c>
    </row>
    <row r="110" spans="1:13" ht="16.5" customHeight="1">
      <c r="A110" s="365" t="s">
        <v>410</v>
      </c>
      <c r="B110" s="369" t="s">
        <v>735</v>
      </c>
      <c r="C110" s="257" t="s">
        <v>1023</v>
      </c>
      <c r="D110" s="257" t="s">
        <v>1023</v>
      </c>
      <c r="E110" s="260" t="s">
        <v>1023</v>
      </c>
      <c r="F110" s="257" t="s">
        <v>1023</v>
      </c>
      <c r="G110" s="260" t="s">
        <v>1023</v>
      </c>
      <c r="H110" s="257" t="s">
        <v>1023</v>
      </c>
      <c r="I110" s="255" t="s">
        <v>1023</v>
      </c>
      <c r="J110" s="257" t="s">
        <v>1023</v>
      </c>
      <c r="K110" s="255" t="s">
        <v>1023</v>
      </c>
      <c r="L110" s="257" t="s">
        <v>1023</v>
      </c>
      <c r="M110" s="255" t="s">
        <v>1023</v>
      </c>
    </row>
    <row r="111" spans="1:13" ht="16.5" customHeight="1">
      <c r="A111" s="366"/>
      <c r="B111" s="370"/>
      <c r="C111" s="257">
        <v>0.1</v>
      </c>
      <c r="D111" s="257">
        <v>0.1</v>
      </c>
      <c r="E111" s="264" t="s">
        <v>26</v>
      </c>
      <c r="F111" s="257">
        <v>0.1</v>
      </c>
      <c r="G111" s="264" t="s">
        <v>413</v>
      </c>
      <c r="H111" s="257">
        <v>0.1</v>
      </c>
      <c r="I111" s="264" t="s">
        <v>27</v>
      </c>
      <c r="J111" s="257">
        <v>0.1</v>
      </c>
      <c r="K111" s="264" t="s">
        <v>418</v>
      </c>
      <c r="L111" s="257">
        <v>0.1</v>
      </c>
      <c r="M111" s="264" t="s">
        <v>418</v>
      </c>
    </row>
    <row r="112" spans="1:13" s="235" customFormat="1" ht="16.5">
      <c r="A112" s="366"/>
      <c r="B112" s="370"/>
      <c r="C112" s="257">
        <v>0.05</v>
      </c>
      <c r="D112" s="257">
        <v>0.05</v>
      </c>
      <c r="E112" s="237" t="s">
        <v>406</v>
      </c>
      <c r="F112" s="257">
        <v>0.05</v>
      </c>
      <c r="G112" s="237" t="s">
        <v>412</v>
      </c>
      <c r="H112" s="257">
        <v>0.05</v>
      </c>
      <c r="I112" s="264" t="s">
        <v>416</v>
      </c>
      <c r="J112" s="257">
        <v>0.05</v>
      </c>
      <c r="K112" s="264" t="s">
        <v>417</v>
      </c>
      <c r="L112" s="257">
        <v>0.05</v>
      </c>
      <c r="M112" s="264" t="s">
        <v>417</v>
      </c>
    </row>
    <row r="113" spans="1:13" ht="16.5">
      <c r="A113" s="366"/>
      <c r="B113" s="370"/>
      <c r="C113" s="257">
        <v>0</v>
      </c>
      <c r="D113" s="257">
        <v>0</v>
      </c>
      <c r="E113" s="237" t="s">
        <v>409</v>
      </c>
      <c r="F113" s="257">
        <v>0</v>
      </c>
      <c r="G113" s="237" t="s">
        <v>409</v>
      </c>
      <c r="H113" s="257">
        <v>0</v>
      </c>
      <c r="I113" s="258" t="s">
        <v>598</v>
      </c>
      <c r="J113" s="257">
        <v>0</v>
      </c>
      <c r="K113" s="258" t="s">
        <v>423</v>
      </c>
      <c r="L113" s="257">
        <v>0</v>
      </c>
      <c r="M113" s="258" t="s">
        <v>423</v>
      </c>
    </row>
    <row r="114" spans="1:13" ht="16.5" customHeight="1">
      <c r="A114" s="367"/>
      <c r="B114" s="371"/>
      <c r="C114" s="257"/>
      <c r="D114" s="257"/>
      <c r="E114" s="260"/>
      <c r="F114" s="257"/>
      <c r="G114" s="260"/>
      <c r="H114" s="257"/>
      <c r="I114" s="260"/>
      <c r="J114" s="257"/>
      <c r="K114" s="260"/>
      <c r="L114" s="257"/>
      <c r="M114" s="260"/>
    </row>
    <row r="115" spans="1:13" ht="16.5" customHeight="1">
      <c r="A115" s="235"/>
      <c r="B115" s="235"/>
      <c r="C115" s="235"/>
      <c r="D115" s="235"/>
      <c r="E115" s="235"/>
      <c r="F115" s="235"/>
      <c r="G115" s="235"/>
      <c r="H115" s="235"/>
      <c r="I115" s="235"/>
      <c r="J115" s="235"/>
      <c r="K115" s="235"/>
      <c r="L115" s="235"/>
      <c r="M115" s="235"/>
    </row>
    <row r="116" spans="1:13" ht="16.5" customHeight="1">
      <c r="A116" s="245"/>
      <c r="B116" s="246"/>
      <c r="C116" s="247"/>
      <c r="D116" s="248">
        <v>3</v>
      </c>
      <c r="E116" s="249" t="s">
        <v>947</v>
      </c>
      <c r="F116" s="250">
        <v>3</v>
      </c>
      <c r="G116" s="249" t="s">
        <v>1</v>
      </c>
      <c r="H116" s="250">
        <v>1</v>
      </c>
      <c r="I116" s="251" t="s">
        <v>2</v>
      </c>
      <c r="J116" s="250">
        <v>1</v>
      </c>
      <c r="K116" s="251" t="s">
        <v>3</v>
      </c>
      <c r="L116" s="250">
        <v>1</v>
      </c>
      <c r="M116" s="251" t="s">
        <v>4</v>
      </c>
    </row>
    <row r="117" spans="1:13" s="235" customFormat="1" ht="16.5">
      <c r="A117" s="365" t="s">
        <v>419</v>
      </c>
      <c r="B117" s="369" t="s">
        <v>44</v>
      </c>
      <c r="C117" s="257" t="s">
        <v>1023</v>
      </c>
      <c r="D117" s="257" t="s">
        <v>1023</v>
      </c>
      <c r="E117" s="260" t="s">
        <v>1023</v>
      </c>
      <c r="F117" s="257" t="s">
        <v>1023</v>
      </c>
      <c r="G117" s="260" t="s">
        <v>1023</v>
      </c>
      <c r="H117" s="257" t="s">
        <v>1023</v>
      </c>
      <c r="I117" s="260" t="s">
        <v>1023</v>
      </c>
      <c r="J117" s="257" t="s">
        <v>1023</v>
      </c>
      <c r="K117" s="260" t="s">
        <v>1023</v>
      </c>
      <c r="L117" s="257" t="s">
        <v>1023</v>
      </c>
      <c r="M117" s="260" t="s">
        <v>1023</v>
      </c>
    </row>
    <row r="118" spans="1:13" ht="16.5">
      <c r="A118" s="366"/>
      <c r="B118" s="370"/>
      <c r="C118" s="257">
        <v>0.1</v>
      </c>
      <c r="D118" s="257">
        <v>0.1</v>
      </c>
      <c r="E118" s="260" t="s">
        <v>25</v>
      </c>
      <c r="F118" s="257">
        <v>0.1</v>
      </c>
      <c r="G118" s="260" t="s">
        <v>25</v>
      </c>
      <c r="H118" s="257">
        <v>0</v>
      </c>
      <c r="I118" s="260" t="s">
        <v>25</v>
      </c>
      <c r="J118" s="257">
        <v>0</v>
      </c>
      <c r="K118" s="260" t="s">
        <v>25</v>
      </c>
      <c r="L118" s="257">
        <v>0</v>
      </c>
      <c r="M118" s="260" t="s">
        <v>25</v>
      </c>
    </row>
    <row r="119" spans="1:13" ht="16.5" customHeight="1">
      <c r="A119" s="366"/>
      <c r="B119" s="370"/>
      <c r="C119" s="257">
        <v>0.05</v>
      </c>
      <c r="D119" s="257">
        <v>0.05</v>
      </c>
      <c r="E119" s="260" t="s">
        <v>252</v>
      </c>
      <c r="F119" s="257">
        <v>0.05</v>
      </c>
      <c r="G119" s="260" t="s">
        <v>252</v>
      </c>
      <c r="H119" s="257">
        <v>0</v>
      </c>
      <c r="I119" s="260"/>
      <c r="J119" s="257">
        <v>0</v>
      </c>
      <c r="K119" s="260"/>
      <c r="L119" s="257">
        <v>0</v>
      </c>
      <c r="M119" s="260"/>
    </row>
    <row r="120" spans="1:13" ht="16.5" customHeight="1">
      <c r="A120" s="366"/>
      <c r="B120" s="370"/>
      <c r="C120" s="257">
        <v>0</v>
      </c>
      <c r="D120" s="257">
        <v>0</v>
      </c>
      <c r="E120" s="260" t="s">
        <v>12</v>
      </c>
      <c r="F120" s="257">
        <v>0</v>
      </c>
      <c r="G120" s="260" t="s">
        <v>12</v>
      </c>
      <c r="H120" s="257">
        <v>0</v>
      </c>
      <c r="I120" s="260"/>
      <c r="J120" s="257">
        <v>0</v>
      </c>
      <c r="K120" s="260"/>
      <c r="L120" s="257">
        <v>0</v>
      </c>
      <c r="M120" s="260"/>
    </row>
    <row r="121" spans="1:13" ht="16.5" customHeight="1">
      <c r="A121" s="367"/>
      <c r="B121" s="371"/>
      <c r="C121" s="257"/>
      <c r="D121" s="257"/>
      <c r="E121" s="260"/>
      <c r="F121" s="257"/>
      <c r="G121" s="260"/>
      <c r="H121" s="257"/>
      <c r="I121" s="260"/>
      <c r="J121" s="257"/>
      <c r="K121" s="260"/>
      <c r="L121" s="257"/>
      <c r="M121" s="260"/>
    </row>
    <row r="122" spans="1:13" s="235" customFormat="1" ht="16.5"/>
    <row r="123" spans="1:13">
      <c r="A123" s="245"/>
      <c r="B123" s="246"/>
      <c r="C123" s="247"/>
      <c r="D123" s="248">
        <v>3</v>
      </c>
      <c r="E123" s="249" t="s">
        <v>947</v>
      </c>
      <c r="F123" s="250">
        <v>3</v>
      </c>
      <c r="G123" s="249" t="s">
        <v>1</v>
      </c>
      <c r="H123" s="250">
        <v>3</v>
      </c>
      <c r="I123" s="251" t="s">
        <v>2</v>
      </c>
      <c r="J123" s="250">
        <v>3</v>
      </c>
      <c r="K123" s="251" t="s">
        <v>3</v>
      </c>
      <c r="L123" s="250">
        <v>3</v>
      </c>
      <c r="M123" s="251" t="s">
        <v>4</v>
      </c>
    </row>
    <row r="124" spans="1:13" ht="16.5" customHeight="1">
      <c r="A124" s="365" t="s">
        <v>421</v>
      </c>
      <c r="B124" s="369" t="s">
        <v>46</v>
      </c>
      <c r="C124" s="257" t="s">
        <v>1023</v>
      </c>
      <c r="D124" s="257" t="s">
        <v>1023</v>
      </c>
      <c r="E124" s="260" t="s">
        <v>1023</v>
      </c>
      <c r="F124" s="257" t="s">
        <v>1023</v>
      </c>
      <c r="G124" s="260" t="s">
        <v>1023</v>
      </c>
      <c r="H124" s="257" t="s">
        <v>1023</v>
      </c>
      <c r="I124" s="260" t="s">
        <v>1023</v>
      </c>
      <c r="J124" s="257" t="s">
        <v>1023</v>
      </c>
      <c r="K124" s="260" t="s">
        <v>1023</v>
      </c>
      <c r="L124" s="257" t="s">
        <v>1023</v>
      </c>
      <c r="M124" s="260" t="s">
        <v>1023</v>
      </c>
    </row>
    <row r="125" spans="1:13" ht="16.5" customHeight="1">
      <c r="A125" s="366"/>
      <c r="B125" s="370"/>
      <c r="C125" s="257">
        <v>0.1</v>
      </c>
      <c r="D125" s="257">
        <v>0.1</v>
      </c>
      <c r="E125" s="237" t="s">
        <v>254</v>
      </c>
      <c r="F125" s="257">
        <v>0.1</v>
      </c>
      <c r="G125" s="237" t="s">
        <v>254</v>
      </c>
      <c r="H125" s="257">
        <v>0.1</v>
      </c>
      <c r="I125" s="237" t="s">
        <v>254</v>
      </c>
      <c r="J125" s="257">
        <v>0.1</v>
      </c>
      <c r="K125" s="237" t="s">
        <v>254</v>
      </c>
      <c r="L125" s="257">
        <v>0.1</v>
      </c>
      <c r="M125" s="237" t="s">
        <v>254</v>
      </c>
    </row>
    <row r="126" spans="1:13" ht="16.5" customHeight="1">
      <c r="A126" s="366"/>
      <c r="B126" s="370"/>
      <c r="C126" s="257">
        <v>0.05</v>
      </c>
      <c r="D126" s="257">
        <v>0.05</v>
      </c>
      <c r="E126" s="260" t="s">
        <v>253</v>
      </c>
      <c r="F126" s="257">
        <v>0.05</v>
      </c>
      <c r="G126" s="260" t="s">
        <v>253</v>
      </c>
      <c r="H126" s="257">
        <v>0.05</v>
      </c>
      <c r="I126" s="260" t="s">
        <v>253</v>
      </c>
      <c r="J126" s="257">
        <v>0.05</v>
      </c>
      <c r="K126" s="260" t="s">
        <v>253</v>
      </c>
      <c r="L126" s="257">
        <v>0.05</v>
      </c>
      <c r="M126" s="260" t="s">
        <v>253</v>
      </c>
    </row>
    <row r="127" spans="1:13" s="235" customFormat="1" ht="16.5">
      <c r="A127" s="366"/>
      <c r="B127" s="370"/>
      <c r="C127" s="257">
        <v>0</v>
      </c>
      <c r="D127" s="257">
        <v>0</v>
      </c>
      <c r="E127" s="264" t="s">
        <v>423</v>
      </c>
      <c r="F127" s="257">
        <v>0</v>
      </c>
      <c r="G127" s="264" t="s">
        <v>423</v>
      </c>
      <c r="H127" s="257">
        <v>0</v>
      </c>
      <c r="I127" s="264" t="s">
        <v>423</v>
      </c>
      <c r="J127" s="257">
        <v>0</v>
      </c>
      <c r="K127" s="264" t="s">
        <v>423</v>
      </c>
      <c r="L127" s="257">
        <v>0</v>
      </c>
      <c r="M127" s="264" t="s">
        <v>423</v>
      </c>
    </row>
    <row r="128" spans="1:13" ht="16.5">
      <c r="A128" s="367"/>
      <c r="B128" s="371"/>
      <c r="C128" s="257"/>
      <c r="D128" s="257"/>
      <c r="E128" s="260"/>
      <c r="F128" s="257"/>
      <c r="G128" s="260"/>
      <c r="H128" s="257"/>
      <c r="I128" s="260"/>
      <c r="J128" s="257"/>
      <c r="K128" s="260"/>
      <c r="L128" s="257"/>
      <c r="M128" s="260"/>
    </row>
    <row r="129" spans="1:13" ht="16.5">
      <c r="A129" s="235"/>
      <c r="B129" s="235"/>
      <c r="C129" s="235"/>
      <c r="D129" s="235"/>
      <c r="E129" s="235"/>
      <c r="F129" s="235"/>
      <c r="G129" s="235"/>
      <c r="H129" s="235"/>
      <c r="I129" s="235"/>
      <c r="J129" s="235"/>
      <c r="K129" s="235"/>
      <c r="L129" s="235"/>
      <c r="M129" s="235"/>
    </row>
    <row r="130" spans="1:13">
      <c r="A130" s="245"/>
      <c r="B130" s="246"/>
      <c r="C130" s="247"/>
      <c r="D130" s="248">
        <v>3</v>
      </c>
      <c r="E130" s="249" t="s">
        <v>947</v>
      </c>
      <c r="F130" s="250">
        <v>3</v>
      </c>
      <c r="G130" s="249" t="s">
        <v>1</v>
      </c>
      <c r="H130" s="250">
        <v>3</v>
      </c>
      <c r="I130" s="251" t="s">
        <v>2</v>
      </c>
      <c r="J130" s="250">
        <v>2</v>
      </c>
      <c r="K130" s="251" t="s">
        <v>3</v>
      </c>
      <c r="L130" s="250">
        <v>1</v>
      </c>
      <c r="M130" s="251" t="s">
        <v>4</v>
      </c>
    </row>
    <row r="131" spans="1:13" ht="16.5">
      <c r="A131" s="365" t="s">
        <v>424</v>
      </c>
      <c r="B131" s="369" t="s">
        <v>255</v>
      </c>
      <c r="C131" s="257" t="s">
        <v>1023</v>
      </c>
      <c r="D131" s="257" t="s">
        <v>1023</v>
      </c>
      <c r="E131" s="260" t="s">
        <v>1023</v>
      </c>
      <c r="F131" s="257" t="s">
        <v>1023</v>
      </c>
      <c r="G131" s="260" t="s">
        <v>1023</v>
      </c>
      <c r="H131" s="257" t="s">
        <v>1023</v>
      </c>
      <c r="I131" s="260" t="s">
        <v>1023</v>
      </c>
      <c r="J131" s="257" t="s">
        <v>1023</v>
      </c>
      <c r="K131" s="260" t="s">
        <v>1023</v>
      </c>
      <c r="L131" s="257" t="s">
        <v>1023</v>
      </c>
      <c r="M131" s="260" t="s">
        <v>1023</v>
      </c>
    </row>
    <row r="132" spans="1:13" ht="16.5" customHeight="1">
      <c r="A132" s="366"/>
      <c r="B132" s="370"/>
      <c r="C132" s="257">
        <v>0.2</v>
      </c>
      <c r="D132" s="257">
        <v>0.2</v>
      </c>
      <c r="E132" s="264" t="s">
        <v>258</v>
      </c>
      <c r="F132" s="257">
        <v>0.2</v>
      </c>
      <c r="G132" s="264" t="s">
        <v>258</v>
      </c>
      <c r="H132" s="257">
        <v>0.2</v>
      </c>
      <c r="I132" s="264" t="s">
        <v>258</v>
      </c>
      <c r="J132" s="257">
        <v>0.2</v>
      </c>
      <c r="K132" s="264" t="s">
        <v>258</v>
      </c>
      <c r="L132" s="257">
        <v>0</v>
      </c>
      <c r="M132" s="264" t="s">
        <v>243</v>
      </c>
    </row>
    <row r="133" spans="1:13" ht="16.5" customHeight="1">
      <c r="A133" s="366"/>
      <c r="B133" s="370"/>
      <c r="C133" s="257">
        <v>0.1</v>
      </c>
      <c r="D133" s="257">
        <v>0.1</v>
      </c>
      <c r="E133" s="260" t="s">
        <v>257</v>
      </c>
      <c r="F133" s="257">
        <v>0.1</v>
      </c>
      <c r="G133" s="260" t="s">
        <v>257</v>
      </c>
      <c r="H133" s="257">
        <v>0.1</v>
      </c>
      <c r="I133" s="260" t="s">
        <v>257</v>
      </c>
      <c r="J133" s="257">
        <v>0.1</v>
      </c>
      <c r="K133" s="260" t="s">
        <v>257</v>
      </c>
      <c r="L133" s="257">
        <v>0</v>
      </c>
      <c r="M133" s="260"/>
    </row>
    <row r="134" spans="1:13" ht="16.5" customHeight="1">
      <c r="A134" s="366"/>
      <c r="B134" s="370"/>
      <c r="C134" s="257">
        <v>0.05</v>
      </c>
      <c r="D134" s="257">
        <v>0.05</v>
      </c>
      <c r="E134" s="264" t="s">
        <v>256</v>
      </c>
      <c r="F134" s="257">
        <v>0.05</v>
      </c>
      <c r="G134" s="264" t="s">
        <v>256</v>
      </c>
      <c r="H134" s="257">
        <v>0.05</v>
      </c>
      <c r="I134" s="264" t="s">
        <v>256</v>
      </c>
      <c r="J134" s="257">
        <v>0.05</v>
      </c>
      <c r="K134" s="260" t="s">
        <v>746</v>
      </c>
      <c r="L134" s="257">
        <v>0</v>
      </c>
      <c r="M134" s="264"/>
    </row>
    <row r="135" spans="1:13" ht="16.5" customHeight="1">
      <c r="A135" s="366"/>
      <c r="B135" s="370"/>
      <c r="C135" s="257">
        <v>0</v>
      </c>
      <c r="D135" s="257">
        <v>0</v>
      </c>
      <c r="E135" s="260" t="s">
        <v>12</v>
      </c>
      <c r="F135" s="257">
        <v>0</v>
      </c>
      <c r="G135" s="260" t="s">
        <v>12</v>
      </c>
      <c r="H135" s="257">
        <v>0</v>
      </c>
      <c r="I135" s="260" t="s">
        <v>12</v>
      </c>
      <c r="J135" s="257">
        <v>0</v>
      </c>
      <c r="K135" s="258" t="s">
        <v>400</v>
      </c>
      <c r="L135" s="257">
        <v>0</v>
      </c>
      <c r="M135" s="260"/>
    </row>
    <row r="136" spans="1:13" s="235" customFormat="1" ht="16.5">
      <c r="A136" s="367"/>
      <c r="B136" s="371"/>
      <c r="C136" s="257"/>
      <c r="D136" s="257"/>
      <c r="E136" s="260"/>
      <c r="F136" s="257"/>
      <c r="G136" s="260"/>
      <c r="H136" s="257"/>
      <c r="I136" s="260"/>
      <c r="J136" s="257"/>
      <c r="K136" s="260"/>
      <c r="L136" s="257"/>
      <c r="M136" s="260"/>
    </row>
    <row r="137" spans="1:13" ht="16.5">
      <c r="A137" s="235"/>
      <c r="B137" s="235"/>
      <c r="C137" s="235"/>
      <c r="D137" s="235"/>
      <c r="E137" s="235"/>
      <c r="F137" s="235"/>
      <c r="G137" s="235"/>
      <c r="H137" s="235"/>
      <c r="I137" s="235"/>
      <c r="J137" s="235"/>
      <c r="K137" s="235"/>
      <c r="L137" s="235"/>
      <c r="M137" s="235"/>
    </row>
    <row r="138" spans="1:13">
      <c r="A138" s="245"/>
      <c r="B138" s="246"/>
      <c r="C138" s="247"/>
      <c r="D138" s="248">
        <v>3</v>
      </c>
      <c r="E138" s="249" t="s">
        <v>947</v>
      </c>
      <c r="F138" s="250">
        <v>3</v>
      </c>
      <c r="G138" s="249" t="s">
        <v>1</v>
      </c>
      <c r="H138" s="250">
        <v>3</v>
      </c>
      <c r="I138" s="251" t="s">
        <v>2</v>
      </c>
      <c r="J138" s="250">
        <v>3</v>
      </c>
      <c r="K138" s="251" t="s">
        <v>3</v>
      </c>
      <c r="L138" s="250">
        <v>3</v>
      </c>
      <c r="M138" s="251" t="s">
        <v>4</v>
      </c>
    </row>
    <row r="139" spans="1:13" ht="16.5" customHeight="1">
      <c r="A139" s="365" t="s">
        <v>426</v>
      </c>
      <c r="B139" s="369" t="s">
        <v>260</v>
      </c>
      <c r="C139" s="257" t="s">
        <v>1023</v>
      </c>
      <c r="D139" s="257" t="s">
        <v>1023</v>
      </c>
      <c r="E139" s="260" t="s">
        <v>1023</v>
      </c>
      <c r="F139" s="257" t="s">
        <v>1023</v>
      </c>
      <c r="G139" s="260" t="s">
        <v>1023</v>
      </c>
      <c r="H139" s="257" t="s">
        <v>1023</v>
      </c>
      <c r="I139" s="260" t="s">
        <v>1023</v>
      </c>
      <c r="J139" s="257" t="s">
        <v>1023</v>
      </c>
      <c r="K139" s="260" t="s">
        <v>1023</v>
      </c>
      <c r="L139" s="257" t="s">
        <v>1023</v>
      </c>
      <c r="M139" s="260" t="s">
        <v>1023</v>
      </c>
    </row>
    <row r="140" spans="1:13" ht="16.5">
      <c r="A140" s="366"/>
      <c r="B140" s="370"/>
      <c r="C140" s="257">
        <v>0.05</v>
      </c>
      <c r="D140" s="257">
        <v>0.05</v>
      </c>
      <c r="E140" s="260" t="s">
        <v>11</v>
      </c>
      <c r="F140" s="257">
        <v>0.05</v>
      </c>
      <c r="G140" s="260" t="s">
        <v>11</v>
      </c>
      <c r="H140" s="257">
        <v>0.05</v>
      </c>
      <c r="I140" s="260" t="s">
        <v>11</v>
      </c>
      <c r="J140" s="257">
        <v>0.05</v>
      </c>
      <c r="K140" s="260" t="s">
        <v>11</v>
      </c>
      <c r="L140" s="257">
        <v>0.05</v>
      </c>
      <c r="M140" s="260" t="s">
        <v>11</v>
      </c>
    </row>
    <row r="141" spans="1:13" ht="16.5">
      <c r="A141" s="367"/>
      <c r="B141" s="371"/>
      <c r="C141" s="257">
        <v>0</v>
      </c>
      <c r="D141" s="257">
        <v>0</v>
      </c>
      <c r="E141" s="260" t="s">
        <v>12</v>
      </c>
      <c r="F141" s="257">
        <v>0</v>
      </c>
      <c r="G141" s="260" t="s">
        <v>12</v>
      </c>
      <c r="H141" s="257">
        <v>0</v>
      </c>
      <c r="I141" s="260" t="s">
        <v>12</v>
      </c>
      <c r="J141" s="257">
        <v>0</v>
      </c>
      <c r="K141" s="260" t="s">
        <v>12</v>
      </c>
      <c r="L141" s="257">
        <v>0</v>
      </c>
      <c r="M141" s="260" t="s">
        <v>12</v>
      </c>
    </row>
    <row r="142" spans="1:13" ht="16.5">
      <c r="A142" s="235"/>
      <c r="B142" s="235"/>
      <c r="C142" s="235"/>
      <c r="D142" s="235"/>
      <c r="E142" s="235"/>
      <c r="F142" s="235"/>
      <c r="G142" s="235"/>
      <c r="H142" s="235"/>
      <c r="I142" s="235"/>
      <c r="J142" s="235"/>
      <c r="K142" s="235"/>
      <c r="L142" s="235"/>
      <c r="M142" s="235"/>
    </row>
    <row r="143" spans="1:13" s="235" customFormat="1">
      <c r="A143" s="245"/>
      <c r="B143" s="246"/>
      <c r="C143" s="247"/>
      <c r="D143" s="248">
        <v>3</v>
      </c>
      <c r="E143" s="249" t="s">
        <v>947</v>
      </c>
      <c r="F143" s="250">
        <v>3</v>
      </c>
      <c r="G143" s="249" t="s">
        <v>1</v>
      </c>
      <c r="H143" s="250">
        <v>2</v>
      </c>
      <c r="I143" s="251" t="s">
        <v>2</v>
      </c>
      <c r="J143" s="250">
        <v>2</v>
      </c>
      <c r="K143" s="251" t="s">
        <v>3</v>
      </c>
      <c r="L143" s="250">
        <v>2</v>
      </c>
      <c r="M143" s="251" t="s">
        <v>4</v>
      </c>
    </row>
    <row r="144" spans="1:13" ht="16.5">
      <c r="A144" s="365" t="s">
        <v>430</v>
      </c>
      <c r="B144" s="369" t="s">
        <v>333</v>
      </c>
      <c r="C144" s="257" t="s">
        <v>1023</v>
      </c>
      <c r="D144" s="257" t="s">
        <v>1023</v>
      </c>
      <c r="E144" s="260" t="s">
        <v>1023</v>
      </c>
      <c r="F144" s="257" t="s">
        <v>1023</v>
      </c>
      <c r="G144" s="260" t="s">
        <v>1023</v>
      </c>
      <c r="H144" s="257" t="s">
        <v>1023</v>
      </c>
      <c r="I144" s="260" t="s">
        <v>1023</v>
      </c>
      <c r="J144" s="257" t="s">
        <v>1023</v>
      </c>
      <c r="K144" s="260" t="s">
        <v>1023</v>
      </c>
      <c r="L144" s="257" t="s">
        <v>1023</v>
      </c>
      <c r="M144" s="260" t="s">
        <v>1023</v>
      </c>
    </row>
    <row r="145" spans="1:13" ht="16.5">
      <c r="A145" s="366"/>
      <c r="B145" s="370"/>
      <c r="C145" s="257">
        <v>0.2</v>
      </c>
      <c r="D145" s="257">
        <v>0.2</v>
      </c>
      <c r="E145" s="260" t="s">
        <v>261</v>
      </c>
      <c r="F145" s="257">
        <v>0.2</v>
      </c>
      <c r="G145" s="260" t="s">
        <v>261</v>
      </c>
      <c r="H145" s="257">
        <v>0.2</v>
      </c>
      <c r="I145" s="260" t="s">
        <v>261</v>
      </c>
      <c r="J145" s="257">
        <v>0.2</v>
      </c>
      <c r="K145" s="260" t="s">
        <v>261</v>
      </c>
      <c r="L145" s="257">
        <v>0.2</v>
      </c>
      <c r="M145" s="260" t="s">
        <v>261</v>
      </c>
    </row>
    <row r="146" spans="1:13" ht="16.5">
      <c r="A146" s="366"/>
      <c r="B146" s="370"/>
      <c r="C146" s="257">
        <v>0.05</v>
      </c>
      <c r="D146" s="257">
        <v>0.05</v>
      </c>
      <c r="E146" s="260" t="s">
        <v>262</v>
      </c>
      <c r="F146" s="257">
        <v>0.05</v>
      </c>
      <c r="G146" s="260" t="s">
        <v>262</v>
      </c>
      <c r="H146" s="257">
        <v>0.05</v>
      </c>
      <c r="I146" s="260" t="s">
        <v>262</v>
      </c>
      <c r="J146" s="257">
        <v>0.05</v>
      </c>
      <c r="K146" s="260" t="s">
        <v>262</v>
      </c>
      <c r="L146" s="257">
        <v>0.05</v>
      </c>
      <c r="M146" s="260" t="s">
        <v>262</v>
      </c>
    </row>
    <row r="147" spans="1:13" ht="16.5">
      <c r="A147" s="366"/>
      <c r="B147" s="370"/>
      <c r="C147" s="257">
        <v>0</v>
      </c>
      <c r="D147" s="257">
        <v>0</v>
      </c>
      <c r="E147" s="260" t="s">
        <v>263</v>
      </c>
      <c r="F147" s="257">
        <v>0</v>
      </c>
      <c r="G147" s="260" t="s">
        <v>263</v>
      </c>
      <c r="H147" s="257">
        <v>0</v>
      </c>
      <c r="I147" s="258" t="s">
        <v>263</v>
      </c>
      <c r="J147" s="257">
        <v>0</v>
      </c>
      <c r="K147" s="258" t="s">
        <v>263</v>
      </c>
      <c r="L147" s="257">
        <v>0</v>
      </c>
      <c r="M147" s="258" t="s">
        <v>263</v>
      </c>
    </row>
    <row r="148" spans="1:13" ht="16.5" customHeight="1">
      <c r="A148" s="367"/>
      <c r="B148" s="371"/>
      <c r="C148" s="257"/>
      <c r="D148" s="257"/>
      <c r="E148" s="260"/>
      <c r="F148" s="257"/>
      <c r="G148" s="260"/>
      <c r="H148" s="257"/>
      <c r="I148" s="260"/>
      <c r="J148" s="257"/>
      <c r="K148" s="260"/>
      <c r="L148" s="257"/>
      <c r="M148" s="260"/>
    </row>
    <row r="149" spans="1:13" ht="16.5" customHeight="1">
      <c r="A149" s="235"/>
      <c r="B149" s="235"/>
      <c r="C149" s="235"/>
      <c r="D149" s="235"/>
      <c r="E149" s="235"/>
      <c r="F149" s="235"/>
      <c r="G149" s="235"/>
      <c r="H149" s="235"/>
      <c r="I149" s="235"/>
      <c r="J149" s="235"/>
      <c r="K149" s="235"/>
      <c r="L149" s="235"/>
      <c r="M149" s="235"/>
    </row>
    <row r="150" spans="1:13" s="235" customFormat="1">
      <c r="A150" s="245"/>
      <c r="B150" s="246"/>
      <c r="C150" s="247"/>
      <c r="D150" s="248">
        <v>3</v>
      </c>
      <c r="E150" s="249" t="s">
        <v>947</v>
      </c>
      <c r="F150" s="250">
        <v>3</v>
      </c>
      <c r="G150" s="249" t="s">
        <v>1</v>
      </c>
      <c r="H150" s="250">
        <v>3</v>
      </c>
      <c r="I150" s="251" t="s">
        <v>2</v>
      </c>
      <c r="J150" s="250">
        <v>3</v>
      </c>
      <c r="K150" s="251" t="s">
        <v>3</v>
      </c>
      <c r="L150" s="250">
        <v>3</v>
      </c>
      <c r="M150" s="251" t="s">
        <v>4</v>
      </c>
    </row>
    <row r="151" spans="1:13" ht="16.5">
      <c r="A151" s="365" t="s">
        <v>431</v>
      </c>
      <c r="B151" s="369" t="s">
        <v>48</v>
      </c>
      <c r="C151" s="257" t="s">
        <v>1023</v>
      </c>
      <c r="D151" s="257" t="s">
        <v>1023</v>
      </c>
      <c r="E151" s="260" t="s">
        <v>1023</v>
      </c>
      <c r="F151" s="257" t="s">
        <v>1023</v>
      </c>
      <c r="G151" s="260" t="s">
        <v>1023</v>
      </c>
      <c r="H151" s="257" t="s">
        <v>1023</v>
      </c>
      <c r="I151" s="260" t="s">
        <v>1023</v>
      </c>
      <c r="J151" s="257" t="s">
        <v>1023</v>
      </c>
      <c r="K151" s="260" t="s">
        <v>1023</v>
      </c>
      <c r="L151" s="257" t="s">
        <v>1023</v>
      </c>
      <c r="M151" s="260" t="s">
        <v>1023</v>
      </c>
    </row>
    <row r="152" spans="1:13" ht="16.5" customHeight="1">
      <c r="A152" s="366"/>
      <c r="B152" s="370"/>
      <c r="C152" s="257">
        <v>0.1</v>
      </c>
      <c r="D152" s="257">
        <v>0.1</v>
      </c>
      <c r="E152" s="260" t="s">
        <v>265</v>
      </c>
      <c r="F152" s="257">
        <v>0.1</v>
      </c>
      <c r="G152" s="260" t="s">
        <v>265</v>
      </c>
      <c r="H152" s="257">
        <v>0.1</v>
      </c>
      <c r="I152" s="260" t="s">
        <v>265</v>
      </c>
      <c r="J152" s="257">
        <v>0.1</v>
      </c>
      <c r="K152" s="260" t="s">
        <v>265</v>
      </c>
      <c r="L152" s="257">
        <v>0.1</v>
      </c>
      <c r="M152" s="260" t="s">
        <v>265</v>
      </c>
    </row>
    <row r="153" spans="1:13" ht="16.5" customHeight="1">
      <c r="A153" s="366"/>
      <c r="B153" s="370"/>
      <c r="C153" s="257">
        <v>0.05</v>
      </c>
      <c r="D153" s="257">
        <v>0.05</v>
      </c>
      <c r="E153" s="260" t="s">
        <v>264</v>
      </c>
      <c r="F153" s="257">
        <v>0.05</v>
      </c>
      <c r="G153" s="260" t="s">
        <v>264</v>
      </c>
      <c r="H153" s="257">
        <v>0.05</v>
      </c>
      <c r="I153" s="260" t="s">
        <v>264</v>
      </c>
      <c r="J153" s="257">
        <v>0.05</v>
      </c>
      <c r="K153" s="260" t="s">
        <v>264</v>
      </c>
      <c r="L153" s="257">
        <v>0.05</v>
      </c>
      <c r="M153" s="260" t="s">
        <v>264</v>
      </c>
    </row>
    <row r="154" spans="1:13" ht="16.5" customHeight="1">
      <c r="A154" s="366"/>
      <c r="B154" s="370"/>
      <c r="C154" s="257">
        <v>0</v>
      </c>
      <c r="D154" s="257">
        <v>0</v>
      </c>
      <c r="E154" s="260" t="s">
        <v>12</v>
      </c>
      <c r="F154" s="257">
        <v>0</v>
      </c>
      <c r="G154" s="260" t="s">
        <v>12</v>
      </c>
      <c r="H154" s="257">
        <v>0</v>
      </c>
      <c r="I154" s="260" t="s">
        <v>12</v>
      </c>
      <c r="J154" s="257">
        <v>0</v>
      </c>
      <c r="K154" s="260" t="s">
        <v>12</v>
      </c>
      <c r="L154" s="257">
        <v>0</v>
      </c>
      <c r="M154" s="260" t="s">
        <v>12</v>
      </c>
    </row>
    <row r="155" spans="1:13" s="235" customFormat="1" ht="16.5">
      <c r="A155" s="367"/>
      <c r="B155" s="371"/>
      <c r="C155" s="257"/>
      <c r="D155" s="257"/>
      <c r="E155" s="260"/>
      <c r="F155" s="257"/>
      <c r="G155" s="260"/>
      <c r="H155" s="257"/>
      <c r="I155" s="260"/>
      <c r="J155" s="257"/>
      <c r="K155" s="260"/>
      <c r="L155" s="257"/>
      <c r="M155" s="260"/>
    </row>
    <row r="156" spans="1:13" ht="16.5">
      <c r="A156" s="235"/>
      <c r="B156" s="235"/>
      <c r="C156" s="235"/>
      <c r="D156" s="235"/>
      <c r="E156" s="235"/>
      <c r="F156" s="235"/>
      <c r="G156" s="235"/>
      <c r="H156" s="235"/>
      <c r="I156" s="235"/>
      <c r="J156" s="235"/>
      <c r="K156" s="235"/>
      <c r="L156" s="235"/>
      <c r="M156" s="235"/>
    </row>
    <row r="157" spans="1:13" ht="16.5" customHeight="1">
      <c r="A157" s="245"/>
      <c r="B157" s="246"/>
      <c r="C157" s="247"/>
      <c r="D157" s="248">
        <v>3</v>
      </c>
      <c r="E157" s="249" t="s">
        <v>947</v>
      </c>
      <c r="F157" s="250">
        <v>3</v>
      </c>
      <c r="G157" s="249" t="s">
        <v>1</v>
      </c>
      <c r="H157" s="250">
        <v>3</v>
      </c>
      <c r="I157" s="251" t="s">
        <v>2</v>
      </c>
      <c r="J157" s="250">
        <v>3</v>
      </c>
      <c r="K157" s="251" t="s">
        <v>3</v>
      </c>
      <c r="L157" s="250">
        <v>3</v>
      </c>
      <c r="M157" s="251" t="s">
        <v>4</v>
      </c>
    </row>
    <row r="158" spans="1:13" ht="16.5" customHeight="1">
      <c r="A158" s="365" t="s">
        <v>433</v>
      </c>
      <c r="B158" s="369" t="s">
        <v>1069</v>
      </c>
      <c r="C158" s="257" t="s">
        <v>1023</v>
      </c>
      <c r="D158" s="257" t="s">
        <v>1023</v>
      </c>
      <c r="E158" s="260" t="s">
        <v>1023</v>
      </c>
      <c r="F158" s="257" t="s">
        <v>1023</v>
      </c>
      <c r="G158" s="260" t="s">
        <v>1023</v>
      </c>
      <c r="H158" s="257" t="s">
        <v>1023</v>
      </c>
      <c r="I158" s="260" t="s">
        <v>1023</v>
      </c>
      <c r="J158" s="257" t="s">
        <v>1023</v>
      </c>
      <c r="K158" s="260" t="s">
        <v>1023</v>
      </c>
      <c r="L158" s="257" t="s">
        <v>1023</v>
      </c>
      <c r="M158" s="260" t="s">
        <v>1023</v>
      </c>
    </row>
    <row r="159" spans="1:13" ht="16.5" customHeight="1">
      <c r="A159" s="366"/>
      <c r="B159" s="370"/>
      <c r="C159" s="257">
        <v>0.05</v>
      </c>
      <c r="D159" s="257">
        <v>0.05</v>
      </c>
      <c r="E159" s="260" t="s">
        <v>11</v>
      </c>
      <c r="F159" s="257">
        <v>0.05</v>
      </c>
      <c r="G159" s="260" t="s">
        <v>11</v>
      </c>
      <c r="H159" s="257">
        <v>0.05</v>
      </c>
      <c r="I159" s="260" t="s">
        <v>11</v>
      </c>
      <c r="J159" s="257">
        <v>0.05</v>
      </c>
      <c r="K159" s="260" t="s">
        <v>11</v>
      </c>
      <c r="L159" s="257">
        <v>0.05</v>
      </c>
      <c r="M159" s="260" t="s">
        <v>11</v>
      </c>
    </row>
    <row r="160" spans="1:13" s="235" customFormat="1" ht="16.5">
      <c r="A160" s="367"/>
      <c r="B160" s="371"/>
      <c r="C160" s="257">
        <v>0</v>
      </c>
      <c r="D160" s="257">
        <v>0</v>
      </c>
      <c r="E160" s="260" t="s">
        <v>12</v>
      </c>
      <c r="F160" s="257">
        <v>0</v>
      </c>
      <c r="G160" s="260" t="s">
        <v>12</v>
      </c>
      <c r="H160" s="257">
        <v>0</v>
      </c>
      <c r="I160" s="260" t="s">
        <v>12</v>
      </c>
      <c r="J160" s="257">
        <v>0</v>
      </c>
      <c r="K160" s="260" t="s">
        <v>12</v>
      </c>
      <c r="L160" s="257">
        <v>0</v>
      </c>
      <c r="M160" s="260" t="s">
        <v>12</v>
      </c>
    </row>
    <row r="161" spans="1:13" ht="16.5">
      <c r="A161" s="235"/>
      <c r="B161" s="235"/>
      <c r="C161" s="235"/>
      <c r="D161" s="235"/>
      <c r="E161" s="235"/>
      <c r="F161" s="235"/>
      <c r="G161" s="235"/>
      <c r="H161" s="235"/>
      <c r="I161" s="235"/>
      <c r="J161" s="235"/>
      <c r="K161" s="235"/>
      <c r="L161" s="235"/>
      <c r="M161" s="235"/>
    </row>
    <row r="162" spans="1:13" ht="16.5" customHeight="1">
      <c r="A162" s="245"/>
      <c r="B162" s="246"/>
      <c r="C162" s="247"/>
      <c r="D162" s="248">
        <v>3</v>
      </c>
      <c r="E162" s="249" t="s">
        <v>947</v>
      </c>
      <c r="F162" s="250">
        <v>3</v>
      </c>
      <c r="G162" s="249" t="s">
        <v>1</v>
      </c>
      <c r="H162" s="250">
        <v>1</v>
      </c>
      <c r="I162" s="251" t="s">
        <v>2</v>
      </c>
      <c r="J162" s="250">
        <v>1</v>
      </c>
      <c r="K162" s="251" t="s">
        <v>3</v>
      </c>
      <c r="L162" s="250">
        <v>1</v>
      </c>
      <c r="M162" s="251" t="s">
        <v>4</v>
      </c>
    </row>
    <row r="163" spans="1:13" ht="16.5" customHeight="1">
      <c r="A163" s="365" t="s">
        <v>428</v>
      </c>
      <c r="B163" s="369" t="s">
        <v>47</v>
      </c>
      <c r="C163" s="257" t="s">
        <v>1023</v>
      </c>
      <c r="D163" s="257" t="s">
        <v>1023</v>
      </c>
      <c r="E163" s="260" t="s">
        <v>1023</v>
      </c>
      <c r="F163" s="257" t="s">
        <v>1023</v>
      </c>
      <c r="G163" s="260" t="s">
        <v>1023</v>
      </c>
      <c r="H163" s="257" t="s">
        <v>1023</v>
      </c>
      <c r="I163" s="260" t="s">
        <v>1023</v>
      </c>
      <c r="J163" s="257" t="s">
        <v>1023</v>
      </c>
      <c r="K163" s="260" t="s">
        <v>1023</v>
      </c>
      <c r="L163" s="257" t="s">
        <v>1023</v>
      </c>
      <c r="M163" s="260" t="s">
        <v>1023</v>
      </c>
    </row>
    <row r="164" spans="1:13" ht="16.5" customHeight="1">
      <c r="A164" s="366"/>
      <c r="B164" s="370"/>
      <c r="C164" s="257">
        <v>0.1</v>
      </c>
      <c r="D164" s="257">
        <v>0.1</v>
      </c>
      <c r="E164" s="260" t="s">
        <v>11</v>
      </c>
      <c r="F164" s="257">
        <v>0.1</v>
      </c>
      <c r="G164" s="260" t="s">
        <v>11</v>
      </c>
      <c r="H164" s="257">
        <v>0</v>
      </c>
      <c r="I164" s="260" t="s">
        <v>11</v>
      </c>
      <c r="J164" s="257">
        <v>0</v>
      </c>
      <c r="K164" s="260" t="s">
        <v>11</v>
      </c>
      <c r="L164" s="257">
        <v>0</v>
      </c>
      <c r="M164" s="260" t="s">
        <v>11</v>
      </c>
    </row>
    <row r="165" spans="1:13" s="235" customFormat="1" ht="16.5">
      <c r="A165" s="367"/>
      <c r="B165" s="371"/>
      <c r="C165" s="257">
        <v>0</v>
      </c>
      <c r="D165" s="257">
        <v>0</v>
      </c>
      <c r="E165" s="260" t="s">
        <v>12</v>
      </c>
      <c r="F165" s="257">
        <v>0</v>
      </c>
      <c r="G165" s="260" t="s">
        <v>12</v>
      </c>
      <c r="H165" s="257">
        <v>0</v>
      </c>
      <c r="I165" s="260"/>
      <c r="J165" s="257">
        <v>0</v>
      </c>
      <c r="K165" s="260"/>
      <c r="L165" s="257">
        <v>0</v>
      </c>
      <c r="M165" s="260"/>
    </row>
    <row r="166" spans="1:13" ht="16.5">
      <c r="A166" s="235"/>
      <c r="B166" s="235"/>
      <c r="C166" s="235"/>
      <c r="D166" s="235"/>
      <c r="E166" s="235"/>
      <c r="F166" s="235"/>
      <c r="G166" s="235"/>
      <c r="H166" s="235"/>
      <c r="I166" s="235"/>
      <c r="J166" s="235"/>
      <c r="K166" s="235"/>
      <c r="L166" s="235"/>
      <c r="M166" s="235"/>
    </row>
    <row r="167" spans="1:13">
      <c r="A167" s="245"/>
      <c r="B167" s="246"/>
      <c r="C167" s="247"/>
      <c r="D167" s="248">
        <v>3</v>
      </c>
      <c r="E167" s="249" t="s">
        <v>947</v>
      </c>
      <c r="F167" s="250">
        <v>3</v>
      </c>
      <c r="G167" s="249" t="s">
        <v>1</v>
      </c>
      <c r="H167" s="250">
        <v>3</v>
      </c>
      <c r="I167" s="251" t="s">
        <v>2</v>
      </c>
      <c r="J167" s="250">
        <v>3</v>
      </c>
      <c r="K167" s="251" t="s">
        <v>3</v>
      </c>
      <c r="L167" s="250">
        <v>3</v>
      </c>
      <c r="M167" s="251" t="s">
        <v>4</v>
      </c>
    </row>
    <row r="168" spans="1:13" ht="16.5" customHeight="1">
      <c r="A168" s="365" t="s">
        <v>434</v>
      </c>
      <c r="B168" s="375" t="s">
        <v>50</v>
      </c>
      <c r="C168" s="257" t="s">
        <v>1023</v>
      </c>
      <c r="D168" s="257" t="s">
        <v>1023</v>
      </c>
      <c r="E168" s="260" t="s">
        <v>1023</v>
      </c>
      <c r="F168" s="257" t="s">
        <v>1023</v>
      </c>
      <c r="G168" s="260" t="s">
        <v>1023</v>
      </c>
      <c r="H168" s="257" t="s">
        <v>1023</v>
      </c>
      <c r="I168" s="260" t="s">
        <v>1023</v>
      </c>
      <c r="J168" s="257" t="s">
        <v>1023</v>
      </c>
      <c r="K168" s="260" t="s">
        <v>1023</v>
      </c>
      <c r="L168" s="257" t="s">
        <v>1023</v>
      </c>
      <c r="M168" s="260" t="s">
        <v>1023</v>
      </c>
    </row>
    <row r="169" spans="1:13" ht="16.5" customHeight="1">
      <c r="A169" s="366"/>
      <c r="B169" s="376"/>
      <c r="C169" s="257">
        <v>0.05</v>
      </c>
      <c r="D169" s="257">
        <v>0.05</v>
      </c>
      <c r="E169" s="260" t="s">
        <v>11</v>
      </c>
      <c r="F169" s="257">
        <v>0.05</v>
      </c>
      <c r="G169" s="260" t="s">
        <v>11</v>
      </c>
      <c r="H169" s="257">
        <v>0.05</v>
      </c>
      <c r="I169" s="260" t="s">
        <v>11</v>
      </c>
      <c r="J169" s="257">
        <v>0.05</v>
      </c>
      <c r="K169" s="260" t="s">
        <v>11</v>
      </c>
      <c r="L169" s="257">
        <v>0.05</v>
      </c>
      <c r="M169" s="260" t="s">
        <v>11</v>
      </c>
    </row>
    <row r="170" spans="1:13" ht="16.5" customHeight="1">
      <c r="A170" s="367"/>
      <c r="B170" s="377"/>
      <c r="C170" s="257">
        <v>0</v>
      </c>
      <c r="D170" s="257">
        <v>0</v>
      </c>
      <c r="E170" s="260" t="s">
        <v>12</v>
      </c>
      <c r="F170" s="257">
        <v>0</v>
      </c>
      <c r="G170" s="260" t="s">
        <v>12</v>
      </c>
      <c r="H170" s="257">
        <v>0</v>
      </c>
      <c r="I170" s="260" t="s">
        <v>12</v>
      </c>
      <c r="J170" s="257">
        <v>0</v>
      </c>
      <c r="K170" s="260" t="s">
        <v>12</v>
      </c>
      <c r="L170" s="257">
        <v>0</v>
      </c>
      <c r="M170" s="260" t="s">
        <v>12</v>
      </c>
    </row>
    <row r="171" spans="1:13" s="235" customFormat="1" ht="16.5"/>
    <row r="172" spans="1:13">
      <c r="A172" s="245"/>
      <c r="B172" s="246"/>
      <c r="C172" s="247"/>
      <c r="D172" s="248">
        <v>3</v>
      </c>
      <c r="E172" s="249" t="s">
        <v>947</v>
      </c>
      <c r="F172" s="250">
        <v>3</v>
      </c>
      <c r="G172" s="249" t="s">
        <v>1</v>
      </c>
      <c r="H172" s="250">
        <v>3</v>
      </c>
      <c r="I172" s="251" t="s">
        <v>2</v>
      </c>
      <c r="J172" s="250">
        <v>3</v>
      </c>
      <c r="K172" s="251" t="s">
        <v>3</v>
      </c>
      <c r="L172" s="250">
        <v>3</v>
      </c>
      <c r="M172" s="251" t="s">
        <v>4</v>
      </c>
    </row>
    <row r="173" spans="1:13" ht="16.5">
      <c r="A173" s="365" t="s">
        <v>435</v>
      </c>
      <c r="B173" s="369" t="s">
        <v>51</v>
      </c>
      <c r="C173" s="257" t="s">
        <v>1023</v>
      </c>
      <c r="D173" s="257" t="s">
        <v>1023</v>
      </c>
      <c r="E173" s="260" t="s">
        <v>1023</v>
      </c>
      <c r="F173" s="257" t="s">
        <v>1023</v>
      </c>
      <c r="G173" s="260" t="s">
        <v>1023</v>
      </c>
      <c r="H173" s="257" t="s">
        <v>1023</v>
      </c>
      <c r="I173" s="260" t="s">
        <v>1023</v>
      </c>
      <c r="J173" s="257" t="s">
        <v>1023</v>
      </c>
      <c r="K173" s="260" t="s">
        <v>1023</v>
      </c>
      <c r="L173" s="257" t="s">
        <v>1023</v>
      </c>
      <c r="M173" s="260" t="s">
        <v>1023</v>
      </c>
    </row>
    <row r="174" spans="1:13" ht="16.5" customHeight="1">
      <c r="A174" s="366"/>
      <c r="B174" s="370"/>
      <c r="C174" s="257">
        <v>0.05</v>
      </c>
      <c r="D174" s="257">
        <v>0.05</v>
      </c>
      <c r="E174" s="260" t="s">
        <v>11</v>
      </c>
      <c r="F174" s="257">
        <v>0.05</v>
      </c>
      <c r="G174" s="260" t="s">
        <v>11</v>
      </c>
      <c r="H174" s="257">
        <v>0.05</v>
      </c>
      <c r="I174" s="260" t="s">
        <v>11</v>
      </c>
      <c r="J174" s="257">
        <v>0.05</v>
      </c>
      <c r="K174" s="260" t="s">
        <v>11</v>
      </c>
      <c r="L174" s="257">
        <v>0.05</v>
      </c>
      <c r="M174" s="260" t="s">
        <v>11</v>
      </c>
    </row>
    <row r="175" spans="1:13" ht="16.5" customHeight="1">
      <c r="A175" s="367"/>
      <c r="B175" s="371"/>
      <c r="C175" s="257">
        <v>0</v>
      </c>
      <c r="D175" s="257">
        <v>0</v>
      </c>
      <c r="E175" s="260" t="s">
        <v>12</v>
      </c>
      <c r="F175" s="257">
        <v>0</v>
      </c>
      <c r="G175" s="260" t="s">
        <v>12</v>
      </c>
      <c r="H175" s="257">
        <v>0</v>
      </c>
      <c r="I175" s="260" t="s">
        <v>12</v>
      </c>
      <c r="J175" s="257">
        <v>0</v>
      </c>
      <c r="K175" s="260" t="s">
        <v>12</v>
      </c>
      <c r="L175" s="257">
        <v>0</v>
      </c>
      <c r="M175" s="260" t="s">
        <v>12</v>
      </c>
    </row>
    <row r="176" spans="1:13" ht="16.5" customHeight="1">
      <c r="A176" s="235"/>
      <c r="B176" s="235"/>
      <c r="C176" s="235"/>
      <c r="D176" s="235"/>
      <c r="E176" s="235"/>
      <c r="F176" s="235"/>
      <c r="G176" s="235"/>
      <c r="H176" s="235"/>
      <c r="I176" s="235"/>
      <c r="J176" s="235"/>
      <c r="K176" s="235"/>
      <c r="L176" s="235"/>
      <c r="M176" s="235"/>
    </row>
    <row r="177" spans="1:17" ht="16.5" customHeight="1">
      <c r="A177" s="245"/>
      <c r="B177" s="246"/>
      <c r="C177" s="247"/>
      <c r="D177" s="248">
        <v>3</v>
      </c>
      <c r="E177" s="249" t="s">
        <v>947</v>
      </c>
      <c r="F177" s="250">
        <v>3</v>
      </c>
      <c r="G177" s="249" t="s">
        <v>1</v>
      </c>
      <c r="H177" s="250">
        <v>3</v>
      </c>
      <c r="I177" s="251" t="s">
        <v>2</v>
      </c>
      <c r="J177" s="250">
        <v>3</v>
      </c>
      <c r="K177" s="251" t="s">
        <v>3</v>
      </c>
      <c r="L177" s="250">
        <v>3</v>
      </c>
      <c r="M177" s="251" t="s">
        <v>4</v>
      </c>
    </row>
    <row r="178" spans="1:17" s="235" customFormat="1" ht="16.5">
      <c r="A178" s="365" t="s">
        <v>436</v>
      </c>
      <c r="B178" s="369" t="s">
        <v>52</v>
      </c>
      <c r="C178" s="257" t="s">
        <v>1023</v>
      </c>
      <c r="D178" s="257" t="s">
        <v>1023</v>
      </c>
      <c r="E178" s="260" t="s">
        <v>1023</v>
      </c>
      <c r="F178" s="257" t="s">
        <v>1023</v>
      </c>
      <c r="G178" s="260" t="s">
        <v>1023</v>
      </c>
      <c r="H178" s="257" t="s">
        <v>1023</v>
      </c>
      <c r="I178" s="260" t="s">
        <v>1023</v>
      </c>
      <c r="J178" s="257" t="s">
        <v>1023</v>
      </c>
      <c r="K178" s="260" t="s">
        <v>1023</v>
      </c>
      <c r="L178" s="257" t="s">
        <v>1023</v>
      </c>
      <c r="M178" s="260" t="s">
        <v>1023</v>
      </c>
    </row>
    <row r="179" spans="1:17" ht="16.5">
      <c r="A179" s="366"/>
      <c r="B179" s="370"/>
      <c r="C179" s="257">
        <v>0.05</v>
      </c>
      <c r="D179" s="257">
        <v>0.05</v>
      </c>
      <c r="E179" s="260" t="s">
        <v>11</v>
      </c>
      <c r="F179" s="257">
        <v>0.05</v>
      </c>
      <c r="G179" s="260" t="s">
        <v>11</v>
      </c>
      <c r="H179" s="257">
        <v>0.05</v>
      </c>
      <c r="I179" s="260" t="s">
        <v>11</v>
      </c>
      <c r="J179" s="257">
        <v>0.05</v>
      </c>
      <c r="K179" s="260" t="s">
        <v>11</v>
      </c>
      <c r="L179" s="257">
        <v>0.05</v>
      </c>
      <c r="M179" s="260" t="s">
        <v>11</v>
      </c>
    </row>
    <row r="180" spans="1:17" ht="16.5">
      <c r="A180" s="367"/>
      <c r="B180" s="371"/>
      <c r="C180" s="257">
        <v>0</v>
      </c>
      <c r="D180" s="257">
        <v>0</v>
      </c>
      <c r="E180" s="260" t="s">
        <v>12</v>
      </c>
      <c r="F180" s="257">
        <v>0</v>
      </c>
      <c r="G180" s="260" t="s">
        <v>12</v>
      </c>
      <c r="H180" s="257">
        <v>0</v>
      </c>
      <c r="I180" s="260" t="s">
        <v>12</v>
      </c>
      <c r="J180" s="257">
        <v>0</v>
      </c>
      <c r="K180" s="260" t="s">
        <v>12</v>
      </c>
      <c r="L180" s="257">
        <v>0</v>
      </c>
      <c r="M180" s="260" t="s">
        <v>12</v>
      </c>
    </row>
    <row r="181" spans="1:17" ht="16.5" customHeight="1">
      <c r="A181" s="235"/>
      <c r="B181" s="235"/>
      <c r="C181" s="235"/>
      <c r="D181" s="235"/>
      <c r="E181" s="235"/>
      <c r="F181" s="235"/>
      <c r="G181" s="235"/>
      <c r="H181" s="235"/>
      <c r="I181" s="235"/>
      <c r="J181" s="235"/>
      <c r="K181" s="235"/>
      <c r="L181" s="235"/>
      <c r="M181" s="235"/>
    </row>
    <row r="182" spans="1:17" ht="16.5" customHeight="1">
      <c r="A182" s="266" t="s">
        <v>54</v>
      </c>
      <c r="B182" s="267"/>
      <c r="C182" s="268"/>
      <c r="D182" s="269"/>
      <c r="E182" s="270"/>
      <c r="F182" s="271"/>
      <c r="G182" s="270"/>
      <c r="H182" s="271"/>
      <c r="I182" s="270"/>
      <c r="J182" s="271"/>
      <c r="K182" s="270"/>
      <c r="L182" s="271"/>
      <c r="M182" s="270"/>
    </row>
    <row r="183" spans="1:17" s="234" customFormat="1">
      <c r="A183" s="245"/>
      <c r="B183" s="246"/>
      <c r="C183" s="247"/>
      <c r="D183" s="248">
        <v>3</v>
      </c>
      <c r="E183" s="249" t="s">
        <v>947</v>
      </c>
      <c r="F183" s="250">
        <v>3</v>
      </c>
      <c r="G183" s="249" t="s">
        <v>1</v>
      </c>
      <c r="H183" s="250">
        <v>3</v>
      </c>
      <c r="I183" s="251" t="s">
        <v>2</v>
      </c>
      <c r="J183" s="250">
        <v>3</v>
      </c>
      <c r="K183" s="251" t="s">
        <v>3</v>
      </c>
      <c r="L183" s="250">
        <v>3</v>
      </c>
      <c r="M183" s="251" t="s">
        <v>4</v>
      </c>
      <c r="N183" s="223"/>
      <c r="O183" s="223"/>
      <c r="P183" s="223"/>
      <c r="Q183" s="223"/>
    </row>
    <row r="184" spans="1:17" ht="16.5">
      <c r="A184" s="365" t="s">
        <v>441</v>
      </c>
      <c r="B184" s="369" t="s">
        <v>447</v>
      </c>
      <c r="C184" s="257" t="s">
        <v>1023</v>
      </c>
      <c r="D184" s="257" t="s">
        <v>1023</v>
      </c>
      <c r="E184" s="260" t="s">
        <v>1023</v>
      </c>
      <c r="F184" s="257" t="s">
        <v>1023</v>
      </c>
      <c r="G184" s="260" t="s">
        <v>1023</v>
      </c>
      <c r="H184" s="257" t="s">
        <v>1023</v>
      </c>
      <c r="I184" s="260" t="s">
        <v>1023</v>
      </c>
      <c r="J184" s="257" t="s">
        <v>1023</v>
      </c>
      <c r="K184" s="260" t="s">
        <v>1023</v>
      </c>
      <c r="L184" s="257" t="s">
        <v>1023</v>
      </c>
      <c r="M184" s="260" t="s">
        <v>1023</v>
      </c>
    </row>
    <row r="185" spans="1:17" s="234" customFormat="1" ht="16.5">
      <c r="A185" s="366"/>
      <c r="B185" s="370"/>
      <c r="C185" s="257">
        <v>0.1</v>
      </c>
      <c r="D185" s="257">
        <v>0.1</v>
      </c>
      <c r="E185" s="260" t="s">
        <v>448</v>
      </c>
      <c r="F185" s="257">
        <v>0.1</v>
      </c>
      <c r="G185" s="260" t="s">
        <v>17</v>
      </c>
      <c r="H185" s="257">
        <v>0.1</v>
      </c>
      <c r="I185" s="260" t="s">
        <v>453</v>
      </c>
      <c r="J185" s="257">
        <v>0.1</v>
      </c>
      <c r="K185" s="260" t="s">
        <v>453</v>
      </c>
      <c r="L185" s="257">
        <v>0.1</v>
      </c>
      <c r="M185" s="260" t="s">
        <v>453</v>
      </c>
      <c r="N185" s="223"/>
      <c r="O185" s="223" t="s">
        <v>1527</v>
      </c>
      <c r="P185" s="223"/>
      <c r="Q185" s="223"/>
    </row>
    <row r="186" spans="1:17" s="235" customFormat="1" ht="16.5">
      <c r="A186" s="366"/>
      <c r="B186" s="370"/>
      <c r="C186" s="257">
        <v>0.05</v>
      </c>
      <c r="D186" s="257">
        <v>0.05</v>
      </c>
      <c r="E186" s="260" t="s">
        <v>449</v>
      </c>
      <c r="F186" s="257">
        <v>0.05</v>
      </c>
      <c r="G186" s="260" t="s">
        <v>451</v>
      </c>
      <c r="H186" s="257">
        <v>0.05</v>
      </c>
      <c r="I186" s="260" t="s">
        <v>452</v>
      </c>
      <c r="J186" s="257">
        <v>0.05</v>
      </c>
      <c r="K186" s="260" t="s">
        <v>452</v>
      </c>
      <c r="L186" s="257">
        <v>0.05</v>
      </c>
      <c r="M186" s="260" t="s">
        <v>452</v>
      </c>
    </row>
    <row r="187" spans="1:17" ht="16.5">
      <c r="A187" s="366"/>
      <c r="B187" s="370"/>
      <c r="C187" s="257">
        <v>0</v>
      </c>
      <c r="D187" s="257">
        <v>0</v>
      </c>
      <c r="E187" s="260" t="s">
        <v>328</v>
      </c>
      <c r="F187" s="257">
        <v>0</v>
      </c>
      <c r="G187" s="260" t="s">
        <v>450</v>
      </c>
      <c r="H187" s="257">
        <v>0</v>
      </c>
      <c r="I187" s="260" t="s">
        <v>20</v>
      </c>
      <c r="J187" s="257">
        <v>0</v>
      </c>
      <c r="K187" s="260" t="s">
        <v>20</v>
      </c>
      <c r="L187" s="257">
        <v>0</v>
      </c>
      <c r="M187" s="260" t="s">
        <v>20</v>
      </c>
    </row>
    <row r="188" spans="1:17" ht="16.5">
      <c r="A188" s="367"/>
      <c r="B188" s="371"/>
      <c r="C188" s="257"/>
      <c r="D188" s="257"/>
      <c r="E188" s="260"/>
      <c r="F188" s="257"/>
      <c r="G188" s="260"/>
      <c r="H188" s="257"/>
      <c r="I188" s="260"/>
      <c r="J188" s="257"/>
      <c r="K188" s="260"/>
      <c r="L188" s="257"/>
      <c r="M188" s="260"/>
    </row>
    <row r="189" spans="1:17" s="234" customFormat="1" ht="16.5" customHeight="1">
      <c r="A189" s="235"/>
      <c r="B189" s="235"/>
      <c r="C189" s="235"/>
      <c r="D189" s="235"/>
      <c r="E189" s="235"/>
      <c r="F189" s="235"/>
      <c r="G189" s="235"/>
      <c r="H189" s="235"/>
      <c r="I189" s="235"/>
      <c r="J189" s="235"/>
      <c r="K189" s="235"/>
      <c r="L189" s="235"/>
      <c r="M189" s="235"/>
      <c r="N189" s="223"/>
      <c r="O189" s="223"/>
      <c r="P189" s="223"/>
      <c r="Q189" s="223"/>
    </row>
    <row r="190" spans="1:17" s="234" customFormat="1">
      <c r="A190" s="245"/>
      <c r="B190" s="246"/>
      <c r="C190" s="247"/>
      <c r="D190" s="248">
        <v>3</v>
      </c>
      <c r="E190" s="249" t="s">
        <v>947</v>
      </c>
      <c r="F190" s="250">
        <v>3</v>
      </c>
      <c r="G190" s="249" t="s">
        <v>1</v>
      </c>
      <c r="H190" s="250">
        <v>3</v>
      </c>
      <c r="I190" s="251" t="s">
        <v>2</v>
      </c>
      <c r="J190" s="250">
        <v>3</v>
      </c>
      <c r="K190" s="251" t="s">
        <v>3</v>
      </c>
      <c r="L190" s="250">
        <v>3</v>
      </c>
      <c r="M190" s="251" t="s">
        <v>4</v>
      </c>
      <c r="N190" s="223"/>
      <c r="O190" s="223"/>
      <c r="P190" s="223"/>
      <c r="Q190" s="223"/>
    </row>
    <row r="191" spans="1:17" s="234" customFormat="1" ht="16.5">
      <c r="A191" s="365" t="s">
        <v>442</v>
      </c>
      <c r="B191" s="369" t="s">
        <v>277</v>
      </c>
      <c r="C191" s="257" t="s">
        <v>1023</v>
      </c>
      <c r="D191" s="257" t="s">
        <v>1023</v>
      </c>
      <c r="E191" s="260" t="s">
        <v>1023</v>
      </c>
      <c r="F191" s="257" t="s">
        <v>1023</v>
      </c>
      <c r="G191" s="260" t="s">
        <v>1023</v>
      </c>
      <c r="H191" s="257" t="s">
        <v>1023</v>
      </c>
      <c r="I191" s="260" t="s">
        <v>1023</v>
      </c>
      <c r="J191" s="257" t="s">
        <v>1023</v>
      </c>
      <c r="K191" s="260" t="s">
        <v>1023</v>
      </c>
      <c r="L191" s="257" t="s">
        <v>1023</v>
      </c>
      <c r="M191" s="260" t="s">
        <v>1023</v>
      </c>
      <c r="N191" s="223"/>
      <c r="O191" s="223"/>
      <c r="P191" s="223"/>
      <c r="Q191" s="223"/>
    </row>
    <row r="192" spans="1:17" ht="33">
      <c r="A192" s="366"/>
      <c r="B192" s="370"/>
      <c r="C192" s="257">
        <v>0.1</v>
      </c>
      <c r="D192" s="257">
        <v>0.1</v>
      </c>
      <c r="E192" s="272" t="s">
        <v>276</v>
      </c>
      <c r="F192" s="257">
        <v>0.1</v>
      </c>
      <c r="G192" s="272" t="s">
        <v>276</v>
      </c>
      <c r="H192" s="257">
        <v>0.1</v>
      </c>
      <c r="I192" s="272" t="s">
        <v>276</v>
      </c>
      <c r="J192" s="257">
        <v>0.1</v>
      </c>
      <c r="K192" s="272" t="s">
        <v>276</v>
      </c>
      <c r="L192" s="257">
        <v>0.1</v>
      </c>
      <c r="M192" s="272" t="s">
        <v>276</v>
      </c>
    </row>
    <row r="193" spans="1:17" s="234" customFormat="1" ht="33">
      <c r="A193" s="366"/>
      <c r="B193" s="370"/>
      <c r="C193" s="257">
        <v>7.0000000000000007E-2</v>
      </c>
      <c r="D193" s="257">
        <v>7.0000000000000007E-2</v>
      </c>
      <c r="E193" s="272" t="s">
        <v>278</v>
      </c>
      <c r="F193" s="257">
        <v>7.0000000000000007E-2</v>
      </c>
      <c r="G193" s="272" t="s">
        <v>278</v>
      </c>
      <c r="H193" s="257">
        <v>7.0000000000000007E-2</v>
      </c>
      <c r="I193" s="272" t="s">
        <v>278</v>
      </c>
      <c r="J193" s="257">
        <v>7.0000000000000007E-2</v>
      </c>
      <c r="K193" s="272" t="s">
        <v>278</v>
      </c>
      <c r="L193" s="257">
        <v>7.0000000000000007E-2</v>
      </c>
      <c r="M193" s="272" t="s">
        <v>278</v>
      </c>
      <c r="N193" s="223"/>
      <c r="O193" s="223"/>
      <c r="P193" s="223"/>
      <c r="Q193" s="223"/>
    </row>
    <row r="194" spans="1:17" s="234" customFormat="1" ht="16.5">
      <c r="A194" s="366"/>
      <c r="B194" s="370"/>
      <c r="C194" s="257">
        <v>0.05</v>
      </c>
      <c r="D194" s="257">
        <v>0.05</v>
      </c>
      <c r="E194" s="272" t="s">
        <v>1504</v>
      </c>
      <c r="F194" s="257">
        <v>0.05</v>
      </c>
      <c r="G194" s="272" t="s">
        <v>1504</v>
      </c>
      <c r="H194" s="257">
        <v>0.05</v>
      </c>
      <c r="I194" s="272" t="s">
        <v>1504</v>
      </c>
      <c r="J194" s="257">
        <v>0.05</v>
      </c>
      <c r="K194" s="272" t="s">
        <v>1504</v>
      </c>
      <c r="L194" s="257">
        <v>0.05</v>
      </c>
      <c r="M194" s="272" t="s">
        <v>1504</v>
      </c>
      <c r="N194" s="223"/>
      <c r="O194" s="223"/>
      <c r="P194" s="223"/>
      <c r="Q194" s="223"/>
    </row>
    <row r="195" spans="1:17" s="234" customFormat="1" ht="16.5">
      <c r="A195" s="366"/>
      <c r="B195" s="370"/>
      <c r="C195" s="257">
        <v>0.02</v>
      </c>
      <c r="D195" s="257">
        <v>0.02</v>
      </c>
      <c r="E195" s="272" t="s">
        <v>1505</v>
      </c>
      <c r="F195" s="257">
        <v>0.02</v>
      </c>
      <c r="G195" s="272" t="s">
        <v>1505</v>
      </c>
      <c r="H195" s="257">
        <v>0.02</v>
      </c>
      <c r="I195" s="272" t="s">
        <v>1505</v>
      </c>
      <c r="J195" s="257">
        <v>0.02</v>
      </c>
      <c r="K195" s="272" t="s">
        <v>1505</v>
      </c>
      <c r="L195" s="257">
        <v>0.02</v>
      </c>
      <c r="M195" s="272" t="s">
        <v>1505</v>
      </c>
      <c r="N195" s="223"/>
      <c r="O195" s="223"/>
      <c r="P195" s="223"/>
      <c r="Q195" s="223"/>
    </row>
    <row r="196" spans="1:17" s="235" customFormat="1" ht="16.5">
      <c r="A196" s="366"/>
      <c r="B196" s="370"/>
      <c r="C196" s="257">
        <v>0</v>
      </c>
      <c r="D196" s="257">
        <v>0</v>
      </c>
      <c r="E196" s="272" t="s">
        <v>235</v>
      </c>
      <c r="F196" s="257">
        <v>0</v>
      </c>
      <c r="G196" s="272" t="s">
        <v>235</v>
      </c>
      <c r="H196" s="257">
        <v>0</v>
      </c>
      <c r="I196" s="272" t="s">
        <v>235</v>
      </c>
      <c r="J196" s="257">
        <v>0</v>
      </c>
      <c r="K196" s="272" t="s">
        <v>235</v>
      </c>
      <c r="L196" s="257">
        <v>0</v>
      </c>
      <c r="M196" s="272" t="s">
        <v>235</v>
      </c>
    </row>
    <row r="197" spans="1:17" ht="16.5">
      <c r="A197" s="367"/>
      <c r="B197" s="371"/>
      <c r="C197" s="257"/>
      <c r="D197" s="257"/>
      <c r="E197" s="260"/>
      <c r="F197" s="257"/>
      <c r="G197" s="260"/>
      <c r="H197" s="257"/>
      <c r="I197" s="260"/>
      <c r="J197" s="257"/>
      <c r="K197" s="260"/>
      <c r="L197" s="257"/>
      <c r="M197" s="260"/>
    </row>
    <row r="198" spans="1:17" s="234" customFormat="1" ht="16.5" customHeight="1">
      <c r="A198" s="235"/>
      <c r="B198" s="235"/>
      <c r="C198" s="235"/>
      <c r="D198" s="235"/>
      <c r="E198" s="235"/>
      <c r="F198" s="235"/>
      <c r="G198" s="235"/>
      <c r="H198" s="235"/>
      <c r="I198" s="235"/>
      <c r="J198" s="235"/>
      <c r="K198" s="235"/>
      <c r="L198" s="235"/>
      <c r="M198" s="235"/>
      <c r="N198" s="223"/>
      <c r="O198" s="223"/>
      <c r="P198" s="223"/>
      <c r="Q198" s="223"/>
    </row>
    <row r="199" spans="1:17" s="234" customFormat="1" ht="16.5" customHeight="1">
      <c r="A199" s="245"/>
      <c r="B199" s="246"/>
      <c r="C199" s="247"/>
      <c r="D199" s="248">
        <v>3</v>
      </c>
      <c r="E199" s="249" t="s">
        <v>947</v>
      </c>
      <c r="F199" s="250">
        <v>3</v>
      </c>
      <c r="G199" s="249" t="s">
        <v>1</v>
      </c>
      <c r="H199" s="250">
        <v>3</v>
      </c>
      <c r="I199" s="251" t="s">
        <v>2</v>
      </c>
      <c r="J199" s="250">
        <v>3</v>
      </c>
      <c r="K199" s="251" t="s">
        <v>3</v>
      </c>
      <c r="L199" s="250">
        <v>3</v>
      </c>
      <c r="M199" s="251" t="s">
        <v>4</v>
      </c>
      <c r="N199" s="223"/>
      <c r="O199" s="223"/>
      <c r="P199" s="223"/>
      <c r="Q199" s="223"/>
    </row>
    <row r="200" spans="1:17" s="234" customFormat="1" ht="16.5">
      <c r="A200" s="365" t="s">
        <v>444</v>
      </c>
      <c r="B200" s="369" t="s">
        <v>55</v>
      </c>
      <c r="C200" s="257" t="s">
        <v>1023</v>
      </c>
      <c r="D200" s="257" t="s">
        <v>1023</v>
      </c>
      <c r="E200" s="260" t="s">
        <v>1023</v>
      </c>
      <c r="F200" s="257" t="s">
        <v>1023</v>
      </c>
      <c r="G200" s="260" t="s">
        <v>1023</v>
      </c>
      <c r="H200" s="257" t="s">
        <v>1023</v>
      </c>
      <c r="I200" s="260" t="s">
        <v>1023</v>
      </c>
      <c r="J200" s="257" t="s">
        <v>1023</v>
      </c>
      <c r="K200" s="260" t="s">
        <v>1023</v>
      </c>
      <c r="L200" s="257" t="s">
        <v>1023</v>
      </c>
      <c r="M200" s="260" t="s">
        <v>1023</v>
      </c>
      <c r="N200" s="223"/>
      <c r="O200" s="223"/>
      <c r="P200" s="223"/>
      <c r="Q200" s="223"/>
    </row>
    <row r="201" spans="1:17" s="235" customFormat="1" ht="16.5">
      <c r="A201" s="366"/>
      <c r="B201" s="370"/>
      <c r="C201" s="257">
        <v>0.05</v>
      </c>
      <c r="D201" s="257">
        <v>0.05</v>
      </c>
      <c r="E201" s="260" t="s">
        <v>11</v>
      </c>
      <c r="F201" s="257">
        <v>0.05</v>
      </c>
      <c r="G201" s="260" t="s">
        <v>11</v>
      </c>
      <c r="H201" s="257">
        <v>0.05</v>
      </c>
      <c r="I201" s="260" t="s">
        <v>11</v>
      </c>
      <c r="J201" s="257">
        <v>0.05</v>
      </c>
      <c r="K201" s="260" t="s">
        <v>11</v>
      </c>
      <c r="L201" s="257">
        <v>0.05</v>
      </c>
      <c r="M201" s="260" t="s">
        <v>11</v>
      </c>
    </row>
    <row r="202" spans="1:17" ht="16.5">
      <c r="A202" s="367"/>
      <c r="B202" s="371"/>
      <c r="C202" s="257">
        <v>0</v>
      </c>
      <c r="D202" s="257">
        <v>0</v>
      </c>
      <c r="E202" s="260" t="s">
        <v>12</v>
      </c>
      <c r="F202" s="257">
        <v>0</v>
      </c>
      <c r="G202" s="260" t="s">
        <v>12</v>
      </c>
      <c r="H202" s="257">
        <v>0</v>
      </c>
      <c r="I202" s="260" t="s">
        <v>12</v>
      </c>
      <c r="J202" s="257">
        <v>0</v>
      </c>
      <c r="K202" s="260" t="s">
        <v>12</v>
      </c>
      <c r="L202" s="257">
        <v>0</v>
      </c>
      <c r="M202" s="260" t="s">
        <v>12</v>
      </c>
    </row>
    <row r="203" spans="1:17" s="234" customFormat="1" ht="16.5" customHeight="1">
      <c r="A203" s="235"/>
      <c r="B203" s="235"/>
      <c r="C203" s="235"/>
      <c r="D203" s="235"/>
      <c r="E203" s="235"/>
      <c r="F203" s="235"/>
      <c r="G203" s="235"/>
      <c r="H203" s="235"/>
      <c r="I203" s="235"/>
      <c r="J203" s="235"/>
      <c r="K203" s="235"/>
      <c r="L203" s="235"/>
      <c r="M203" s="235"/>
      <c r="N203" s="223"/>
      <c r="O203" s="223"/>
      <c r="P203" s="223"/>
      <c r="Q203" s="223"/>
    </row>
    <row r="204" spans="1:17" s="234" customFormat="1" ht="16.5" customHeight="1">
      <c r="A204" s="245"/>
      <c r="B204" s="246"/>
      <c r="C204" s="247"/>
      <c r="D204" s="248">
        <v>3</v>
      </c>
      <c r="E204" s="249" t="s">
        <v>947</v>
      </c>
      <c r="F204" s="250">
        <v>3</v>
      </c>
      <c r="G204" s="249" t="s">
        <v>1</v>
      </c>
      <c r="H204" s="250">
        <v>3</v>
      </c>
      <c r="I204" s="251" t="s">
        <v>2</v>
      </c>
      <c r="J204" s="250">
        <v>3</v>
      </c>
      <c r="K204" s="251" t="s">
        <v>3</v>
      </c>
      <c r="L204" s="250">
        <v>3</v>
      </c>
      <c r="M204" s="251" t="s">
        <v>4</v>
      </c>
      <c r="N204" s="223"/>
      <c r="O204" s="223"/>
      <c r="P204" s="223"/>
      <c r="Q204" s="223"/>
    </row>
    <row r="205" spans="1:17" s="234" customFormat="1" ht="16.5">
      <c r="A205" s="365" t="s">
        <v>443</v>
      </c>
      <c r="B205" s="369" t="s">
        <v>1071</v>
      </c>
      <c r="C205" s="257" t="s">
        <v>1023</v>
      </c>
      <c r="D205" s="257" t="s">
        <v>1023</v>
      </c>
      <c r="E205" s="260" t="s">
        <v>1023</v>
      </c>
      <c r="F205" s="257" t="s">
        <v>1023</v>
      </c>
      <c r="G205" s="260" t="s">
        <v>1023</v>
      </c>
      <c r="H205" s="257" t="s">
        <v>1023</v>
      </c>
      <c r="I205" s="260" t="s">
        <v>1023</v>
      </c>
      <c r="J205" s="257" t="s">
        <v>1023</v>
      </c>
      <c r="K205" s="260" t="s">
        <v>1023</v>
      </c>
      <c r="L205" s="257" t="s">
        <v>1023</v>
      </c>
      <c r="M205" s="260" t="s">
        <v>1023</v>
      </c>
      <c r="N205" s="223"/>
      <c r="O205" s="223"/>
      <c r="P205" s="223"/>
      <c r="Q205" s="223"/>
    </row>
    <row r="206" spans="1:17" s="235" customFormat="1" ht="16.5">
      <c r="A206" s="366"/>
      <c r="B206" s="370"/>
      <c r="C206" s="257">
        <v>0.05</v>
      </c>
      <c r="D206" s="257">
        <v>0.05</v>
      </c>
      <c r="E206" s="260" t="s">
        <v>11</v>
      </c>
      <c r="F206" s="257">
        <v>0.05</v>
      </c>
      <c r="G206" s="260" t="s">
        <v>11</v>
      </c>
      <c r="H206" s="257">
        <v>0.05</v>
      </c>
      <c r="I206" s="260" t="s">
        <v>11</v>
      </c>
      <c r="J206" s="257">
        <v>0.05</v>
      </c>
      <c r="K206" s="260" t="s">
        <v>11</v>
      </c>
      <c r="L206" s="257">
        <v>0.05</v>
      </c>
      <c r="M206" s="260" t="s">
        <v>11</v>
      </c>
    </row>
    <row r="207" spans="1:17" ht="16.5">
      <c r="A207" s="367"/>
      <c r="B207" s="371"/>
      <c r="C207" s="257">
        <v>0</v>
      </c>
      <c r="D207" s="257">
        <v>0</v>
      </c>
      <c r="E207" s="260" t="s">
        <v>12</v>
      </c>
      <c r="F207" s="257">
        <v>0</v>
      </c>
      <c r="G207" s="260" t="s">
        <v>12</v>
      </c>
      <c r="H207" s="257">
        <v>0</v>
      </c>
      <c r="I207" s="260" t="s">
        <v>12</v>
      </c>
      <c r="J207" s="257">
        <v>0</v>
      </c>
      <c r="K207" s="260" t="s">
        <v>12</v>
      </c>
      <c r="L207" s="257">
        <v>0</v>
      </c>
      <c r="M207" s="260" t="s">
        <v>12</v>
      </c>
    </row>
    <row r="208" spans="1:17" s="234" customFormat="1" ht="16.5" customHeight="1">
      <c r="A208" s="235"/>
      <c r="B208" s="235"/>
      <c r="C208" s="235"/>
      <c r="D208" s="235"/>
      <c r="E208" s="235"/>
      <c r="F208" s="235"/>
      <c r="G208" s="235"/>
      <c r="H208" s="235"/>
      <c r="I208" s="235"/>
      <c r="J208" s="235"/>
      <c r="K208" s="235"/>
      <c r="L208" s="235"/>
      <c r="M208" s="235"/>
      <c r="N208" s="223"/>
      <c r="O208" s="223"/>
      <c r="P208" s="223"/>
      <c r="Q208" s="223"/>
    </row>
    <row r="209" spans="1:17" s="234" customFormat="1" ht="16.5" customHeight="1">
      <c r="A209" s="245"/>
      <c r="B209" s="246"/>
      <c r="C209" s="247"/>
      <c r="D209" s="248">
        <v>3</v>
      </c>
      <c r="E209" s="249" t="s">
        <v>947</v>
      </c>
      <c r="F209" s="250">
        <v>3</v>
      </c>
      <c r="G209" s="249" t="s">
        <v>1</v>
      </c>
      <c r="H209" s="250">
        <v>3</v>
      </c>
      <c r="I209" s="251" t="s">
        <v>2</v>
      </c>
      <c r="J209" s="250">
        <v>3</v>
      </c>
      <c r="K209" s="251" t="s">
        <v>3</v>
      </c>
      <c r="L209" s="250">
        <v>3</v>
      </c>
      <c r="M209" s="251" t="s">
        <v>4</v>
      </c>
      <c r="N209" s="223"/>
      <c r="O209" s="223"/>
      <c r="P209" s="223"/>
      <c r="Q209" s="223"/>
    </row>
    <row r="210" spans="1:17" s="234" customFormat="1" ht="16.5">
      <c r="A210" s="365" t="s">
        <v>445</v>
      </c>
      <c r="B210" s="369" t="s">
        <v>1072</v>
      </c>
      <c r="C210" s="257" t="s">
        <v>1023</v>
      </c>
      <c r="D210" s="257" t="s">
        <v>1023</v>
      </c>
      <c r="E210" s="260" t="s">
        <v>1023</v>
      </c>
      <c r="F210" s="257" t="s">
        <v>1023</v>
      </c>
      <c r="G210" s="260" t="s">
        <v>1023</v>
      </c>
      <c r="H210" s="257" t="s">
        <v>1023</v>
      </c>
      <c r="I210" s="260" t="s">
        <v>1023</v>
      </c>
      <c r="J210" s="257" t="s">
        <v>1023</v>
      </c>
      <c r="K210" s="260" t="s">
        <v>1023</v>
      </c>
      <c r="L210" s="257" t="s">
        <v>1023</v>
      </c>
      <c r="M210" s="260" t="s">
        <v>1023</v>
      </c>
      <c r="N210" s="223"/>
      <c r="O210" s="223"/>
      <c r="P210" s="223"/>
      <c r="Q210" s="223"/>
    </row>
    <row r="211" spans="1:17" s="235" customFormat="1" ht="16.5">
      <c r="A211" s="366"/>
      <c r="B211" s="370"/>
      <c r="C211" s="257">
        <v>0.05</v>
      </c>
      <c r="D211" s="257">
        <v>0.05</v>
      </c>
      <c r="E211" s="260" t="s">
        <v>11</v>
      </c>
      <c r="F211" s="257">
        <v>0.05</v>
      </c>
      <c r="G211" s="260" t="s">
        <v>11</v>
      </c>
      <c r="H211" s="257">
        <v>0.05</v>
      </c>
      <c r="I211" s="260" t="s">
        <v>11</v>
      </c>
      <c r="J211" s="257">
        <v>0.05</v>
      </c>
      <c r="K211" s="260" t="s">
        <v>11</v>
      </c>
      <c r="L211" s="257">
        <v>0.05</v>
      </c>
      <c r="M211" s="260" t="s">
        <v>11</v>
      </c>
    </row>
    <row r="212" spans="1:17" ht="16.5">
      <c r="A212" s="367"/>
      <c r="B212" s="371"/>
      <c r="C212" s="257">
        <v>0</v>
      </c>
      <c r="D212" s="257">
        <v>0</v>
      </c>
      <c r="E212" s="260" t="s">
        <v>12</v>
      </c>
      <c r="F212" s="257">
        <v>0</v>
      </c>
      <c r="G212" s="260" t="s">
        <v>12</v>
      </c>
      <c r="H212" s="257">
        <v>0</v>
      </c>
      <c r="I212" s="260" t="s">
        <v>12</v>
      </c>
      <c r="J212" s="257">
        <v>0</v>
      </c>
      <c r="K212" s="260" t="s">
        <v>12</v>
      </c>
      <c r="L212" s="257">
        <v>0</v>
      </c>
      <c r="M212" s="260" t="s">
        <v>12</v>
      </c>
    </row>
    <row r="213" spans="1:17" s="234" customFormat="1" ht="16.5" customHeight="1">
      <c r="A213" s="235"/>
      <c r="B213" s="235"/>
      <c r="C213" s="235"/>
      <c r="D213" s="235"/>
      <c r="E213" s="235"/>
      <c r="F213" s="235"/>
      <c r="G213" s="235"/>
      <c r="H213" s="235"/>
      <c r="I213" s="235"/>
      <c r="J213" s="235"/>
      <c r="K213" s="235"/>
      <c r="L213" s="235"/>
      <c r="M213" s="235"/>
      <c r="N213" s="223"/>
      <c r="O213" s="223"/>
      <c r="P213" s="223"/>
      <c r="Q213" s="223"/>
    </row>
    <row r="214" spans="1:17" s="234" customFormat="1" ht="16.5" customHeight="1">
      <c r="A214" s="267" t="s">
        <v>763</v>
      </c>
      <c r="B214" s="267"/>
      <c r="C214" s="268"/>
      <c r="D214" s="269"/>
      <c r="E214" s="270"/>
      <c r="F214" s="271"/>
      <c r="G214" s="270"/>
      <c r="H214" s="271"/>
      <c r="I214" s="270"/>
      <c r="J214" s="271"/>
      <c r="K214" s="270"/>
      <c r="L214" s="271"/>
      <c r="M214" s="270"/>
      <c r="N214" s="223"/>
      <c r="O214" s="223"/>
      <c r="P214" s="223"/>
      <c r="Q214" s="223"/>
    </row>
    <row r="215" spans="1:17" s="234" customFormat="1" ht="16.5" customHeight="1">
      <c r="A215" s="245"/>
      <c r="B215" s="246"/>
      <c r="C215" s="247"/>
      <c r="D215" s="248">
        <v>3</v>
      </c>
      <c r="E215" s="249" t="s">
        <v>947</v>
      </c>
      <c r="F215" s="250">
        <v>1</v>
      </c>
      <c r="G215" s="249" t="s">
        <v>1</v>
      </c>
      <c r="H215" s="250">
        <v>1</v>
      </c>
      <c r="I215" s="251" t="s">
        <v>2</v>
      </c>
      <c r="J215" s="250">
        <v>1</v>
      </c>
      <c r="K215" s="251" t="s">
        <v>3</v>
      </c>
      <c r="L215" s="250">
        <v>1</v>
      </c>
      <c r="M215" s="251" t="s">
        <v>4</v>
      </c>
      <c r="N215" s="223"/>
      <c r="O215" s="223"/>
      <c r="P215" s="223"/>
      <c r="Q215" s="223"/>
    </row>
    <row r="216" spans="1:17" s="235" customFormat="1" ht="16.5">
      <c r="A216" s="365" t="s">
        <v>455</v>
      </c>
      <c r="B216" s="369" t="s">
        <v>121</v>
      </c>
      <c r="C216" s="257" t="s">
        <v>1023</v>
      </c>
      <c r="D216" s="257" t="s">
        <v>1023</v>
      </c>
      <c r="E216" s="260" t="s">
        <v>1023</v>
      </c>
      <c r="F216" s="257" t="s">
        <v>1023</v>
      </c>
      <c r="G216" s="260" t="s">
        <v>1023</v>
      </c>
      <c r="H216" s="257" t="s">
        <v>1023</v>
      </c>
      <c r="I216" s="260" t="s">
        <v>1023</v>
      </c>
      <c r="J216" s="257" t="s">
        <v>1023</v>
      </c>
      <c r="K216" s="260" t="s">
        <v>1023</v>
      </c>
      <c r="L216" s="257" t="s">
        <v>1023</v>
      </c>
      <c r="M216" s="260" t="s">
        <v>1023</v>
      </c>
    </row>
    <row r="217" spans="1:17" ht="16.5">
      <c r="A217" s="366"/>
      <c r="B217" s="370"/>
      <c r="C217" s="257">
        <v>0.05</v>
      </c>
      <c r="D217" s="257">
        <v>0.05</v>
      </c>
      <c r="E217" s="260" t="s">
        <v>11</v>
      </c>
      <c r="F217" s="257">
        <v>0</v>
      </c>
      <c r="G217" s="260" t="s">
        <v>11</v>
      </c>
      <c r="H217" s="257">
        <v>0</v>
      </c>
      <c r="I217" s="260" t="s">
        <v>11</v>
      </c>
      <c r="J217" s="257">
        <v>0</v>
      </c>
      <c r="K217" s="260" t="s">
        <v>11</v>
      </c>
      <c r="L217" s="257">
        <v>0</v>
      </c>
      <c r="M217" s="260" t="s">
        <v>11</v>
      </c>
    </row>
    <row r="218" spans="1:17" ht="16.5">
      <c r="A218" s="367"/>
      <c r="B218" s="371"/>
      <c r="C218" s="257">
        <v>0</v>
      </c>
      <c r="D218" s="257">
        <v>0</v>
      </c>
      <c r="E218" s="260" t="s">
        <v>12</v>
      </c>
      <c r="F218" s="257"/>
      <c r="G218" s="260"/>
      <c r="H218" s="257"/>
      <c r="I218" s="260"/>
      <c r="J218" s="257"/>
      <c r="K218" s="260"/>
      <c r="L218" s="257"/>
      <c r="M218" s="260"/>
    </row>
    <row r="219" spans="1:17" s="234" customFormat="1" ht="16.5" customHeight="1">
      <c r="A219" s="235"/>
      <c r="B219" s="235"/>
      <c r="C219" s="235"/>
      <c r="D219" s="235"/>
      <c r="E219" s="235"/>
      <c r="F219" s="235"/>
      <c r="G219" s="235"/>
      <c r="H219" s="235"/>
      <c r="I219" s="235"/>
      <c r="J219" s="235"/>
      <c r="K219" s="235"/>
      <c r="L219" s="235"/>
      <c r="M219" s="235"/>
      <c r="N219" s="223"/>
      <c r="O219" s="223"/>
      <c r="P219" s="223"/>
      <c r="Q219" s="223"/>
    </row>
    <row r="220" spans="1:17" s="234" customFormat="1" ht="16.5" customHeight="1">
      <c r="A220" s="245"/>
      <c r="B220" s="246"/>
      <c r="C220" s="247"/>
      <c r="D220" s="248">
        <v>3</v>
      </c>
      <c r="E220" s="249" t="s">
        <v>947</v>
      </c>
      <c r="F220" s="250">
        <v>3</v>
      </c>
      <c r="G220" s="249" t="s">
        <v>1</v>
      </c>
      <c r="H220" s="250">
        <v>3</v>
      </c>
      <c r="I220" s="251" t="s">
        <v>2</v>
      </c>
      <c r="J220" s="250">
        <v>1</v>
      </c>
      <c r="K220" s="251" t="s">
        <v>3</v>
      </c>
      <c r="L220" s="250">
        <v>1</v>
      </c>
      <c r="M220" s="251" t="s">
        <v>4</v>
      </c>
      <c r="N220" s="223"/>
      <c r="O220" s="223"/>
      <c r="P220" s="223"/>
      <c r="Q220" s="223"/>
    </row>
    <row r="221" spans="1:17" ht="16.5" customHeight="1">
      <c r="A221" s="365" t="s">
        <v>460</v>
      </c>
      <c r="B221" s="369" t="s">
        <v>770</v>
      </c>
      <c r="C221" s="257" t="s">
        <v>1023</v>
      </c>
      <c r="D221" s="257" t="s">
        <v>1023</v>
      </c>
      <c r="E221" s="260" t="s">
        <v>1023</v>
      </c>
      <c r="F221" s="257" t="s">
        <v>1023</v>
      </c>
      <c r="G221" s="260" t="s">
        <v>1023</v>
      </c>
      <c r="H221" s="257" t="s">
        <v>1023</v>
      </c>
      <c r="I221" s="260" t="s">
        <v>1023</v>
      </c>
      <c r="J221" s="257" t="s">
        <v>1023</v>
      </c>
      <c r="K221" s="260" t="s">
        <v>1023</v>
      </c>
      <c r="L221" s="257" t="s">
        <v>1023</v>
      </c>
      <c r="M221" s="260" t="s">
        <v>1023</v>
      </c>
    </row>
    <row r="222" spans="1:17" ht="16.5" customHeight="1">
      <c r="A222" s="366"/>
      <c r="B222" s="370"/>
      <c r="C222" s="257">
        <v>0.05</v>
      </c>
      <c r="D222" s="257">
        <v>0.05</v>
      </c>
      <c r="E222" s="261" t="s">
        <v>946</v>
      </c>
      <c r="F222" s="257">
        <v>0.05</v>
      </c>
      <c r="G222" s="261" t="s">
        <v>946</v>
      </c>
      <c r="H222" s="257">
        <v>0.05</v>
      </c>
      <c r="I222" s="261" t="s">
        <v>946</v>
      </c>
      <c r="J222" s="257">
        <v>0</v>
      </c>
      <c r="K222" s="261" t="s">
        <v>946</v>
      </c>
      <c r="L222" s="257">
        <v>0</v>
      </c>
      <c r="M222" s="261" t="s">
        <v>946</v>
      </c>
    </row>
    <row r="223" spans="1:17" s="235" customFormat="1" ht="16.5">
      <c r="A223" s="366"/>
      <c r="B223" s="370"/>
      <c r="C223" s="257">
        <v>0.02</v>
      </c>
      <c r="D223" s="257">
        <v>0.02</v>
      </c>
      <c r="E223" s="261" t="s">
        <v>765</v>
      </c>
      <c r="F223" s="257">
        <v>0.02</v>
      </c>
      <c r="G223" s="261" t="s">
        <v>765</v>
      </c>
      <c r="H223" s="257">
        <v>0.02</v>
      </c>
      <c r="I223" s="261" t="s">
        <v>765</v>
      </c>
      <c r="J223" s="257">
        <v>0</v>
      </c>
      <c r="K223" s="261"/>
      <c r="L223" s="257">
        <v>0</v>
      </c>
      <c r="M223" s="261"/>
    </row>
    <row r="224" spans="1:17" ht="16.5">
      <c r="A224" s="366"/>
      <c r="B224" s="370"/>
      <c r="C224" s="257">
        <v>0</v>
      </c>
      <c r="D224" s="257">
        <v>0</v>
      </c>
      <c r="E224" s="261" t="s">
        <v>764</v>
      </c>
      <c r="F224" s="257">
        <v>0</v>
      </c>
      <c r="G224" s="261" t="s">
        <v>764</v>
      </c>
      <c r="H224" s="257">
        <v>0</v>
      </c>
      <c r="I224" s="261" t="s">
        <v>764</v>
      </c>
      <c r="J224" s="257">
        <v>0</v>
      </c>
      <c r="K224" s="261"/>
      <c r="L224" s="257">
        <v>0</v>
      </c>
      <c r="M224" s="261"/>
    </row>
    <row r="225" spans="1:13" ht="16.5">
      <c r="A225" s="367"/>
      <c r="B225" s="371"/>
      <c r="C225" s="257"/>
      <c r="D225" s="257"/>
      <c r="E225" s="261"/>
      <c r="F225" s="257"/>
      <c r="G225" s="261"/>
      <c r="H225" s="257"/>
      <c r="I225" s="261"/>
      <c r="J225" s="257"/>
      <c r="K225" s="261"/>
      <c r="L225" s="257"/>
      <c r="M225" s="261"/>
    </row>
    <row r="226" spans="1:13" ht="16.5" customHeight="1">
      <c r="A226" s="235"/>
      <c r="B226" s="235"/>
      <c r="C226" s="235"/>
      <c r="D226" s="235"/>
      <c r="E226" s="235"/>
      <c r="F226" s="235"/>
      <c r="G226" s="235"/>
      <c r="H226" s="235"/>
      <c r="I226" s="235"/>
      <c r="J226" s="235"/>
      <c r="K226" s="235"/>
      <c r="L226" s="235"/>
      <c r="M226" s="235"/>
    </row>
    <row r="227" spans="1:13">
      <c r="A227" s="245"/>
      <c r="B227" s="246"/>
      <c r="C227" s="247"/>
      <c r="D227" s="248">
        <v>3</v>
      </c>
      <c r="E227" s="249" t="s">
        <v>947</v>
      </c>
      <c r="F227" s="250">
        <v>2</v>
      </c>
      <c r="G227" s="249" t="s">
        <v>1</v>
      </c>
      <c r="H227" s="250">
        <v>2</v>
      </c>
      <c r="I227" s="251" t="s">
        <v>2</v>
      </c>
      <c r="J227" s="250">
        <v>2</v>
      </c>
      <c r="K227" s="251" t="s">
        <v>3</v>
      </c>
      <c r="L227" s="250">
        <v>2</v>
      </c>
      <c r="M227" s="251" t="s">
        <v>4</v>
      </c>
    </row>
    <row r="228" spans="1:13" ht="16.5">
      <c r="A228" s="365" t="s">
        <v>473</v>
      </c>
      <c r="B228" s="369" t="s">
        <v>123</v>
      </c>
      <c r="C228" s="257" t="s">
        <v>1023</v>
      </c>
      <c r="D228" s="257" t="s">
        <v>1023</v>
      </c>
      <c r="E228" s="260" t="s">
        <v>1023</v>
      </c>
      <c r="F228" s="257" t="s">
        <v>1023</v>
      </c>
      <c r="G228" s="260" t="s">
        <v>1023</v>
      </c>
      <c r="H228" s="257" t="s">
        <v>1023</v>
      </c>
      <c r="I228" s="260" t="s">
        <v>1023</v>
      </c>
      <c r="J228" s="257" t="s">
        <v>1023</v>
      </c>
      <c r="K228" s="260" t="s">
        <v>1023</v>
      </c>
      <c r="L228" s="257" t="s">
        <v>1023</v>
      </c>
      <c r="M228" s="260" t="s">
        <v>1023</v>
      </c>
    </row>
    <row r="229" spans="1:13" ht="16.5">
      <c r="A229" s="366"/>
      <c r="B229" s="370"/>
      <c r="C229" s="257">
        <v>0.05</v>
      </c>
      <c r="D229" s="257">
        <v>0.05</v>
      </c>
      <c r="E229" s="261" t="s">
        <v>773</v>
      </c>
      <c r="F229" s="257">
        <v>0.05</v>
      </c>
      <c r="G229" s="261" t="s">
        <v>773</v>
      </c>
      <c r="H229" s="257">
        <v>0.05</v>
      </c>
      <c r="I229" s="261" t="s">
        <v>773</v>
      </c>
      <c r="J229" s="257">
        <v>0.05</v>
      </c>
      <c r="K229" s="261" t="s">
        <v>773</v>
      </c>
      <c r="L229" s="257">
        <v>0.05</v>
      </c>
      <c r="M229" s="261" t="s">
        <v>773</v>
      </c>
    </row>
    <row r="230" spans="1:13" s="235" customFormat="1" ht="16.5">
      <c r="A230" s="366"/>
      <c r="B230" s="370"/>
      <c r="C230" s="257">
        <v>0.02</v>
      </c>
      <c r="D230" s="257">
        <v>0.02</v>
      </c>
      <c r="E230" s="261" t="s">
        <v>772</v>
      </c>
      <c r="F230" s="257">
        <v>0.02</v>
      </c>
      <c r="G230" s="261" t="s">
        <v>772</v>
      </c>
      <c r="H230" s="257">
        <v>0.02</v>
      </c>
      <c r="I230" s="261" t="s">
        <v>772</v>
      </c>
      <c r="J230" s="257">
        <v>0.02</v>
      </c>
      <c r="K230" s="261" t="s">
        <v>772</v>
      </c>
      <c r="L230" s="257">
        <v>0.02</v>
      </c>
      <c r="M230" s="261" t="s">
        <v>772</v>
      </c>
    </row>
    <row r="231" spans="1:13" ht="16.5">
      <c r="A231" s="366"/>
      <c r="B231" s="370"/>
      <c r="C231" s="257">
        <v>0</v>
      </c>
      <c r="D231" s="257">
        <v>0</v>
      </c>
      <c r="E231" s="261" t="s">
        <v>771</v>
      </c>
      <c r="F231" s="257">
        <v>0</v>
      </c>
      <c r="G231" s="261" t="s">
        <v>771</v>
      </c>
      <c r="H231" s="257">
        <v>0</v>
      </c>
      <c r="I231" s="258" t="s">
        <v>771</v>
      </c>
      <c r="J231" s="257">
        <v>0</v>
      </c>
      <c r="K231" s="258" t="s">
        <v>771</v>
      </c>
      <c r="L231" s="257">
        <v>0</v>
      </c>
      <c r="M231" s="258" t="s">
        <v>771</v>
      </c>
    </row>
    <row r="232" spans="1:13" ht="16.5">
      <c r="A232" s="366"/>
      <c r="B232" s="370"/>
      <c r="C232" s="257">
        <v>-1</v>
      </c>
      <c r="D232" s="257">
        <v>-1</v>
      </c>
      <c r="E232" s="261" t="s">
        <v>235</v>
      </c>
      <c r="F232" s="257">
        <v>-1</v>
      </c>
      <c r="G232" s="258" t="s">
        <v>235</v>
      </c>
      <c r="H232" s="257">
        <v>-1</v>
      </c>
      <c r="I232" s="261"/>
      <c r="J232" s="257">
        <v>-1</v>
      </c>
      <c r="K232" s="261"/>
      <c r="L232" s="257">
        <v>-1</v>
      </c>
      <c r="M232" s="261"/>
    </row>
    <row r="233" spans="1:13" ht="16.5" customHeight="1">
      <c r="A233" s="367"/>
      <c r="B233" s="371"/>
      <c r="C233" s="257"/>
      <c r="D233" s="257"/>
      <c r="E233" s="261"/>
      <c r="F233" s="257"/>
      <c r="G233" s="261"/>
      <c r="H233" s="257"/>
      <c r="I233" s="261"/>
      <c r="J233" s="257"/>
      <c r="K233" s="261"/>
      <c r="L233" s="257"/>
      <c r="M233" s="261"/>
    </row>
    <row r="234" spans="1:13" ht="16.5" customHeight="1">
      <c r="A234" s="235"/>
      <c r="B234" s="235"/>
      <c r="C234" s="235"/>
      <c r="D234" s="235"/>
      <c r="E234" s="235"/>
      <c r="F234" s="235"/>
      <c r="G234" s="235"/>
      <c r="H234" s="235"/>
      <c r="I234" s="235"/>
      <c r="J234" s="235"/>
      <c r="K234" s="235"/>
      <c r="L234" s="235"/>
      <c r="M234" s="235"/>
    </row>
    <row r="235" spans="1:13" ht="16.5" customHeight="1">
      <c r="A235" s="245"/>
      <c r="B235" s="246"/>
      <c r="C235" s="247"/>
      <c r="D235" s="248">
        <v>3</v>
      </c>
      <c r="E235" s="249" t="s">
        <v>947</v>
      </c>
      <c r="F235" s="250">
        <v>2</v>
      </c>
      <c r="G235" s="249" t="s">
        <v>1</v>
      </c>
      <c r="H235" s="250">
        <v>2</v>
      </c>
      <c r="I235" s="251" t="s">
        <v>2</v>
      </c>
      <c r="J235" s="250">
        <v>2</v>
      </c>
      <c r="K235" s="251" t="s">
        <v>3</v>
      </c>
      <c r="L235" s="250">
        <v>2</v>
      </c>
      <c r="M235" s="251" t="s">
        <v>4</v>
      </c>
    </row>
    <row r="236" spans="1:13" ht="16.5" customHeight="1">
      <c r="A236" s="365" t="s">
        <v>475</v>
      </c>
      <c r="B236" s="369" t="s">
        <v>779</v>
      </c>
      <c r="C236" s="257" t="s">
        <v>1023</v>
      </c>
      <c r="D236" s="257" t="s">
        <v>1023</v>
      </c>
      <c r="E236" s="260" t="s">
        <v>1023</v>
      </c>
      <c r="F236" s="257" t="s">
        <v>1023</v>
      </c>
      <c r="G236" s="260" t="s">
        <v>1023</v>
      </c>
      <c r="H236" s="257" t="s">
        <v>1023</v>
      </c>
      <c r="I236" s="260" t="s">
        <v>1023</v>
      </c>
      <c r="J236" s="257" t="s">
        <v>1023</v>
      </c>
      <c r="K236" s="260" t="s">
        <v>1023</v>
      </c>
      <c r="L236" s="257" t="s">
        <v>1023</v>
      </c>
      <c r="M236" s="260" t="s">
        <v>1023</v>
      </c>
    </row>
    <row r="237" spans="1:13" s="235" customFormat="1" ht="16.5">
      <c r="A237" s="366"/>
      <c r="B237" s="370"/>
      <c r="C237" s="257">
        <v>0.1</v>
      </c>
      <c r="D237" s="257">
        <v>0.1</v>
      </c>
      <c r="E237" s="261" t="s">
        <v>778</v>
      </c>
      <c r="F237" s="257">
        <v>0.1</v>
      </c>
      <c r="G237" s="261" t="s">
        <v>778</v>
      </c>
      <c r="H237" s="257">
        <v>0.1</v>
      </c>
      <c r="I237" s="261" t="s">
        <v>778</v>
      </c>
      <c r="J237" s="257">
        <v>0.1</v>
      </c>
      <c r="K237" s="261" t="s">
        <v>784</v>
      </c>
      <c r="L237" s="257">
        <v>0.1</v>
      </c>
      <c r="M237" s="261" t="s">
        <v>787</v>
      </c>
    </row>
    <row r="238" spans="1:13" ht="16.5">
      <c r="A238" s="366"/>
      <c r="B238" s="370"/>
      <c r="C238" s="257">
        <v>0.05</v>
      </c>
      <c r="D238" s="257">
        <v>0.05</v>
      </c>
      <c r="E238" s="261" t="s">
        <v>777</v>
      </c>
      <c r="F238" s="257">
        <v>0.05</v>
      </c>
      <c r="G238" s="261" t="s">
        <v>777</v>
      </c>
      <c r="H238" s="257">
        <v>0.05</v>
      </c>
      <c r="I238" s="261" t="s">
        <v>782</v>
      </c>
      <c r="J238" s="257">
        <v>0.05</v>
      </c>
      <c r="K238" s="261" t="s">
        <v>783</v>
      </c>
      <c r="L238" s="257">
        <v>0.05</v>
      </c>
      <c r="M238" s="261" t="s">
        <v>786</v>
      </c>
    </row>
    <row r="239" spans="1:13" ht="16.5">
      <c r="A239" s="366"/>
      <c r="B239" s="370"/>
      <c r="C239" s="257">
        <v>0.02</v>
      </c>
      <c r="D239" s="257">
        <v>0.02</v>
      </c>
      <c r="E239" s="261" t="s">
        <v>709</v>
      </c>
      <c r="F239" s="257">
        <v>0.02</v>
      </c>
      <c r="G239" s="261" t="s">
        <v>780</v>
      </c>
      <c r="H239" s="257">
        <v>0.02</v>
      </c>
      <c r="I239" s="261" t="s">
        <v>781</v>
      </c>
      <c r="J239" s="257">
        <v>0.02</v>
      </c>
      <c r="K239" s="261" t="s">
        <v>777</v>
      </c>
      <c r="L239" s="257">
        <v>0.02</v>
      </c>
      <c r="M239" s="261" t="s">
        <v>785</v>
      </c>
    </row>
    <row r="240" spans="1:13" ht="16.5" customHeight="1">
      <c r="A240" s="366"/>
      <c r="B240" s="370"/>
      <c r="C240" s="257">
        <v>0</v>
      </c>
      <c r="D240" s="257">
        <v>0</v>
      </c>
      <c r="E240" s="273" t="s">
        <v>256</v>
      </c>
      <c r="F240" s="257">
        <v>0</v>
      </c>
      <c r="G240" s="273" t="s">
        <v>396</v>
      </c>
      <c r="H240" s="257">
        <v>0</v>
      </c>
      <c r="I240" s="273" t="s">
        <v>606</v>
      </c>
      <c r="J240" s="257">
        <v>0</v>
      </c>
      <c r="K240" s="273" t="s">
        <v>494</v>
      </c>
      <c r="L240" s="257">
        <v>0</v>
      </c>
      <c r="M240" s="273" t="s">
        <v>496</v>
      </c>
    </row>
    <row r="241" spans="1:13" ht="16.5" customHeight="1">
      <c r="A241" s="367"/>
      <c r="B241" s="371"/>
      <c r="C241" s="257"/>
      <c r="D241" s="257"/>
      <c r="E241" s="261"/>
      <c r="F241" s="257"/>
      <c r="G241" s="261"/>
      <c r="H241" s="257"/>
      <c r="I241" s="261"/>
      <c r="J241" s="257"/>
      <c r="K241" s="261"/>
      <c r="L241" s="257"/>
      <c r="M241" s="261"/>
    </row>
    <row r="242" spans="1:13" ht="16.5" customHeight="1">
      <c r="A242" s="235"/>
      <c r="B242" s="235"/>
      <c r="C242" s="235"/>
      <c r="D242" s="235"/>
      <c r="E242" s="235"/>
      <c r="F242" s="235"/>
      <c r="G242" s="235"/>
      <c r="H242" s="235"/>
      <c r="I242" s="235"/>
      <c r="J242" s="235"/>
      <c r="K242" s="235"/>
      <c r="L242" s="235"/>
      <c r="M242" s="235"/>
    </row>
    <row r="243" spans="1:13" s="235" customFormat="1">
      <c r="A243" s="245"/>
      <c r="B243" s="246"/>
      <c r="C243" s="247"/>
      <c r="D243" s="248">
        <v>3</v>
      </c>
      <c r="E243" s="249" t="s">
        <v>947</v>
      </c>
      <c r="F243" s="250">
        <v>2</v>
      </c>
      <c r="G243" s="249" t="s">
        <v>1</v>
      </c>
      <c r="H243" s="250">
        <v>2</v>
      </c>
      <c r="I243" s="251" t="s">
        <v>2</v>
      </c>
      <c r="J243" s="250">
        <v>1</v>
      </c>
      <c r="K243" s="251" t="s">
        <v>3</v>
      </c>
      <c r="L243" s="250">
        <v>1</v>
      </c>
      <c r="M243" s="251" t="s">
        <v>4</v>
      </c>
    </row>
    <row r="244" spans="1:13" ht="16.5">
      <c r="A244" s="365" t="s">
        <v>480</v>
      </c>
      <c r="B244" s="369" t="s">
        <v>788</v>
      </c>
      <c r="C244" s="257" t="s">
        <v>1023</v>
      </c>
      <c r="D244" s="257" t="s">
        <v>1023</v>
      </c>
      <c r="E244" s="260" t="s">
        <v>1023</v>
      </c>
      <c r="F244" s="257" t="s">
        <v>1023</v>
      </c>
      <c r="G244" s="260" t="s">
        <v>1023</v>
      </c>
      <c r="H244" s="257" t="s">
        <v>1023</v>
      </c>
      <c r="I244" s="260" t="s">
        <v>1023</v>
      </c>
      <c r="J244" s="257" t="s">
        <v>1023</v>
      </c>
      <c r="K244" s="260" t="s">
        <v>1023</v>
      </c>
      <c r="L244" s="257" t="s">
        <v>1023</v>
      </c>
      <c r="M244" s="260" t="s">
        <v>1023</v>
      </c>
    </row>
    <row r="245" spans="1:13" ht="16.5">
      <c r="A245" s="366"/>
      <c r="B245" s="370"/>
      <c r="C245" s="257">
        <v>0.1</v>
      </c>
      <c r="D245" s="257">
        <v>0.1</v>
      </c>
      <c r="E245" s="261" t="s">
        <v>800</v>
      </c>
      <c r="F245" s="257">
        <v>0.1</v>
      </c>
      <c r="G245" s="261" t="s">
        <v>800</v>
      </c>
      <c r="H245" s="257">
        <v>0.1</v>
      </c>
      <c r="I245" s="261" t="s">
        <v>800</v>
      </c>
      <c r="J245" s="257">
        <v>0</v>
      </c>
      <c r="K245" s="261" t="s">
        <v>800</v>
      </c>
      <c r="L245" s="257">
        <v>0</v>
      </c>
      <c r="M245" s="261" t="s">
        <v>800</v>
      </c>
    </row>
    <row r="246" spans="1:13" ht="16.5" customHeight="1">
      <c r="A246" s="366"/>
      <c r="B246" s="370"/>
      <c r="C246" s="257">
        <v>0.05</v>
      </c>
      <c r="D246" s="257">
        <v>0.05</v>
      </c>
      <c r="E246" s="261" t="s">
        <v>799</v>
      </c>
      <c r="F246" s="257">
        <v>0.05</v>
      </c>
      <c r="G246" s="261" t="s">
        <v>799</v>
      </c>
      <c r="H246" s="257">
        <v>0.05</v>
      </c>
      <c r="I246" s="261" t="s">
        <v>799</v>
      </c>
      <c r="J246" s="257">
        <v>0</v>
      </c>
      <c r="K246" s="261"/>
      <c r="L246" s="257">
        <v>0</v>
      </c>
      <c r="M246" s="261"/>
    </row>
    <row r="247" spans="1:13" ht="16.5" customHeight="1">
      <c r="A247" s="366"/>
      <c r="B247" s="370"/>
      <c r="C247" s="257">
        <v>0.02</v>
      </c>
      <c r="D247" s="257">
        <v>0.02</v>
      </c>
      <c r="E247" s="261" t="s">
        <v>798</v>
      </c>
      <c r="F247" s="257">
        <v>0.02</v>
      </c>
      <c r="G247" s="261" t="s">
        <v>798</v>
      </c>
      <c r="H247" s="257">
        <v>0</v>
      </c>
      <c r="I247" s="258" t="s">
        <v>798</v>
      </c>
      <c r="J247" s="257">
        <v>0</v>
      </c>
      <c r="K247" s="261"/>
      <c r="L247" s="257">
        <v>0</v>
      </c>
      <c r="M247" s="261"/>
    </row>
    <row r="248" spans="1:13" ht="16.5">
      <c r="A248" s="366"/>
      <c r="B248" s="370"/>
      <c r="C248" s="257">
        <v>0</v>
      </c>
      <c r="D248" s="257">
        <v>0</v>
      </c>
      <c r="E248" s="261" t="s">
        <v>797</v>
      </c>
      <c r="F248" s="257">
        <v>0</v>
      </c>
      <c r="G248" s="258" t="s">
        <v>797</v>
      </c>
      <c r="H248" s="257">
        <v>0</v>
      </c>
      <c r="I248" s="261"/>
      <c r="J248" s="257">
        <v>0</v>
      </c>
      <c r="K248" s="261"/>
      <c r="L248" s="257">
        <v>0</v>
      </c>
      <c r="M248" s="261"/>
    </row>
    <row r="249" spans="1:13" s="235" customFormat="1" ht="16.5">
      <c r="A249" s="367"/>
      <c r="B249" s="371"/>
      <c r="C249" s="257"/>
      <c r="D249" s="257"/>
      <c r="E249" s="261"/>
      <c r="F249" s="257"/>
      <c r="G249" s="261"/>
      <c r="H249" s="257"/>
      <c r="I249" s="261"/>
      <c r="J249" s="257"/>
      <c r="K249" s="261"/>
      <c r="L249" s="257"/>
      <c r="M249" s="261"/>
    </row>
    <row r="250" spans="1:13" ht="16.5">
      <c r="A250" s="235"/>
      <c r="B250" s="235"/>
      <c r="C250" s="235"/>
      <c r="D250" s="235"/>
      <c r="E250" s="235"/>
      <c r="F250" s="235"/>
      <c r="G250" s="235"/>
      <c r="H250" s="235"/>
      <c r="I250" s="235"/>
      <c r="J250" s="235"/>
      <c r="K250" s="235"/>
      <c r="L250" s="235"/>
      <c r="M250" s="235"/>
    </row>
    <row r="251" spans="1:13" ht="16.5" customHeight="1">
      <c r="A251" s="245"/>
      <c r="B251" s="246"/>
      <c r="C251" s="247"/>
      <c r="D251" s="248">
        <v>3</v>
      </c>
      <c r="E251" s="249" t="s">
        <v>947</v>
      </c>
      <c r="F251" s="250">
        <v>3</v>
      </c>
      <c r="G251" s="249" t="s">
        <v>1</v>
      </c>
      <c r="H251" s="250">
        <v>3</v>
      </c>
      <c r="I251" s="251" t="s">
        <v>2</v>
      </c>
      <c r="J251" s="250">
        <v>3</v>
      </c>
      <c r="K251" s="251" t="s">
        <v>3</v>
      </c>
      <c r="L251" s="250">
        <v>3</v>
      </c>
      <c r="M251" s="251" t="s">
        <v>4</v>
      </c>
    </row>
    <row r="252" spans="1:13" ht="16.5" customHeight="1">
      <c r="A252" s="365" t="s">
        <v>482</v>
      </c>
      <c r="B252" s="369" t="s">
        <v>128</v>
      </c>
      <c r="C252" s="257" t="s">
        <v>1023</v>
      </c>
      <c r="D252" s="257" t="s">
        <v>1023</v>
      </c>
      <c r="E252" s="260" t="s">
        <v>1023</v>
      </c>
      <c r="F252" s="257" t="s">
        <v>1023</v>
      </c>
      <c r="G252" s="260" t="s">
        <v>1023</v>
      </c>
      <c r="H252" s="257" t="s">
        <v>1023</v>
      </c>
      <c r="I252" s="260" t="s">
        <v>1023</v>
      </c>
      <c r="J252" s="257" t="s">
        <v>1023</v>
      </c>
      <c r="K252" s="260" t="s">
        <v>1023</v>
      </c>
      <c r="L252" s="257" t="s">
        <v>1023</v>
      </c>
      <c r="M252" s="260" t="s">
        <v>1023</v>
      </c>
    </row>
    <row r="253" spans="1:13" ht="16.5">
      <c r="A253" s="366"/>
      <c r="B253" s="370"/>
      <c r="C253" s="257">
        <v>0.2</v>
      </c>
      <c r="D253" s="257">
        <v>0.2</v>
      </c>
      <c r="E253" s="261" t="s">
        <v>11</v>
      </c>
      <c r="F253" s="257">
        <v>0.2</v>
      </c>
      <c r="G253" s="261" t="s">
        <v>11</v>
      </c>
      <c r="H253" s="257">
        <v>0.2</v>
      </c>
      <c r="I253" s="261" t="s">
        <v>11</v>
      </c>
      <c r="J253" s="257">
        <v>0.2</v>
      </c>
      <c r="K253" s="261" t="s">
        <v>11</v>
      </c>
      <c r="L253" s="257">
        <v>0.2</v>
      </c>
      <c r="M253" s="261" t="s">
        <v>11</v>
      </c>
    </row>
    <row r="254" spans="1:13" ht="16.5">
      <c r="A254" s="367"/>
      <c r="B254" s="371"/>
      <c r="C254" s="257">
        <v>0</v>
      </c>
      <c r="D254" s="257">
        <v>0</v>
      </c>
      <c r="E254" s="261" t="s">
        <v>12</v>
      </c>
      <c r="F254" s="257">
        <v>0</v>
      </c>
      <c r="G254" s="261" t="s">
        <v>12</v>
      </c>
      <c r="H254" s="257">
        <v>0</v>
      </c>
      <c r="I254" s="261" t="s">
        <v>12</v>
      </c>
      <c r="J254" s="257">
        <v>0</v>
      </c>
      <c r="K254" s="261" t="s">
        <v>12</v>
      </c>
      <c r="L254" s="257">
        <v>0</v>
      </c>
      <c r="M254" s="261" t="s">
        <v>12</v>
      </c>
    </row>
    <row r="255" spans="1:13" ht="16.5" customHeight="1">
      <c r="A255" s="235"/>
      <c r="B255" s="235"/>
      <c r="C255" s="235"/>
      <c r="D255" s="235"/>
      <c r="E255" s="235"/>
      <c r="F255" s="235"/>
      <c r="G255" s="235"/>
      <c r="H255" s="235"/>
      <c r="I255" s="235"/>
      <c r="J255" s="235"/>
      <c r="K255" s="235"/>
      <c r="L255" s="235"/>
      <c r="M255" s="235"/>
    </row>
    <row r="256" spans="1:13">
      <c r="A256" s="245"/>
      <c r="B256" s="246"/>
      <c r="C256" s="247"/>
      <c r="D256" s="248">
        <v>3</v>
      </c>
      <c r="E256" s="249" t="s">
        <v>947</v>
      </c>
      <c r="F256" s="250">
        <v>3</v>
      </c>
      <c r="G256" s="249" t="s">
        <v>1</v>
      </c>
      <c r="H256" s="250">
        <v>3</v>
      </c>
      <c r="I256" s="251" t="s">
        <v>2</v>
      </c>
      <c r="J256" s="250">
        <v>3</v>
      </c>
      <c r="K256" s="251" t="s">
        <v>3</v>
      </c>
      <c r="L256" s="250">
        <v>3</v>
      </c>
      <c r="M256" s="251" t="s">
        <v>4</v>
      </c>
    </row>
    <row r="257" spans="1:17" s="235" customFormat="1" ht="16.5">
      <c r="A257" s="365" t="s">
        <v>484</v>
      </c>
      <c r="B257" s="369" t="s">
        <v>129</v>
      </c>
      <c r="C257" s="257" t="s">
        <v>1023</v>
      </c>
      <c r="D257" s="257" t="s">
        <v>1023</v>
      </c>
      <c r="E257" s="260" t="s">
        <v>1023</v>
      </c>
      <c r="F257" s="257" t="s">
        <v>1023</v>
      </c>
      <c r="G257" s="260" t="s">
        <v>1023</v>
      </c>
      <c r="H257" s="257" t="s">
        <v>1023</v>
      </c>
      <c r="I257" s="260" t="s">
        <v>1023</v>
      </c>
      <c r="J257" s="257" t="s">
        <v>1023</v>
      </c>
      <c r="K257" s="260" t="s">
        <v>1023</v>
      </c>
      <c r="L257" s="257" t="s">
        <v>1023</v>
      </c>
      <c r="M257" s="260" t="s">
        <v>1023</v>
      </c>
    </row>
    <row r="258" spans="1:17" ht="16.5">
      <c r="A258" s="366"/>
      <c r="B258" s="370"/>
      <c r="C258" s="257">
        <v>0.1</v>
      </c>
      <c r="D258" s="257">
        <v>0.1</v>
      </c>
      <c r="E258" s="261" t="s">
        <v>11</v>
      </c>
      <c r="F258" s="257">
        <v>0.1</v>
      </c>
      <c r="G258" s="261" t="s">
        <v>11</v>
      </c>
      <c r="H258" s="257">
        <v>0.1</v>
      </c>
      <c r="I258" s="261" t="s">
        <v>11</v>
      </c>
      <c r="J258" s="257">
        <v>0.1</v>
      </c>
      <c r="K258" s="261" t="s">
        <v>11</v>
      </c>
      <c r="L258" s="257">
        <v>0.1</v>
      </c>
      <c r="M258" s="261" t="s">
        <v>11</v>
      </c>
    </row>
    <row r="259" spans="1:17" ht="16.5" customHeight="1">
      <c r="A259" s="367"/>
      <c r="B259" s="371"/>
      <c r="C259" s="257">
        <v>0</v>
      </c>
      <c r="D259" s="257">
        <v>0</v>
      </c>
      <c r="E259" s="261" t="s">
        <v>12</v>
      </c>
      <c r="F259" s="257">
        <v>0</v>
      </c>
      <c r="G259" s="261" t="s">
        <v>12</v>
      </c>
      <c r="H259" s="257">
        <v>0</v>
      </c>
      <c r="I259" s="261" t="s">
        <v>12</v>
      </c>
      <c r="J259" s="257">
        <v>0</v>
      </c>
      <c r="K259" s="261" t="s">
        <v>12</v>
      </c>
      <c r="L259" s="257">
        <v>0</v>
      </c>
      <c r="M259" s="261" t="s">
        <v>12</v>
      </c>
    </row>
    <row r="260" spans="1:17" s="234" customFormat="1" ht="16.5" customHeight="1">
      <c r="A260" s="235"/>
      <c r="B260" s="235"/>
      <c r="C260" s="235"/>
      <c r="D260" s="235"/>
      <c r="E260" s="235"/>
      <c r="F260" s="235"/>
      <c r="G260" s="235"/>
      <c r="H260" s="235"/>
      <c r="I260" s="235"/>
      <c r="J260" s="235"/>
      <c r="K260" s="235"/>
      <c r="L260" s="235"/>
      <c r="M260" s="235"/>
      <c r="N260" s="223"/>
      <c r="O260" s="223"/>
      <c r="P260" s="223"/>
      <c r="Q260" s="223"/>
    </row>
    <row r="261" spans="1:17" s="234" customFormat="1">
      <c r="A261" s="245"/>
      <c r="B261" s="246"/>
      <c r="C261" s="247"/>
      <c r="D261" s="248">
        <v>3</v>
      </c>
      <c r="E261" s="249" t="s">
        <v>947</v>
      </c>
      <c r="F261" s="250">
        <v>3</v>
      </c>
      <c r="G261" s="249" t="s">
        <v>1</v>
      </c>
      <c r="H261" s="250">
        <v>3</v>
      </c>
      <c r="I261" s="251" t="s">
        <v>2</v>
      </c>
      <c r="J261" s="250">
        <v>3</v>
      </c>
      <c r="K261" s="251" t="s">
        <v>3</v>
      </c>
      <c r="L261" s="250">
        <v>3</v>
      </c>
      <c r="M261" s="251" t="s">
        <v>4</v>
      </c>
      <c r="N261" s="223"/>
      <c r="O261" s="223"/>
      <c r="P261" s="223"/>
      <c r="Q261" s="223"/>
    </row>
    <row r="262" spans="1:17" s="234" customFormat="1" ht="16.5" customHeight="1">
      <c r="A262" s="365" t="s">
        <v>487</v>
      </c>
      <c r="B262" s="369" t="s">
        <v>127</v>
      </c>
      <c r="C262" s="257" t="s">
        <v>1023</v>
      </c>
      <c r="D262" s="257" t="s">
        <v>1023</v>
      </c>
      <c r="E262" s="260" t="s">
        <v>1023</v>
      </c>
      <c r="F262" s="257" t="s">
        <v>1023</v>
      </c>
      <c r="G262" s="260" t="s">
        <v>1023</v>
      </c>
      <c r="H262" s="257" t="s">
        <v>1023</v>
      </c>
      <c r="I262" s="260" t="s">
        <v>1023</v>
      </c>
      <c r="J262" s="257" t="s">
        <v>1023</v>
      </c>
      <c r="K262" s="260" t="s">
        <v>1023</v>
      </c>
      <c r="L262" s="257" t="s">
        <v>1023</v>
      </c>
      <c r="M262" s="260" t="s">
        <v>1023</v>
      </c>
      <c r="N262" s="223"/>
      <c r="O262" s="223"/>
      <c r="P262" s="223"/>
      <c r="Q262" s="223"/>
    </row>
    <row r="263" spans="1:17" s="234" customFormat="1" ht="16.5" customHeight="1">
      <c r="A263" s="366"/>
      <c r="B263" s="370"/>
      <c r="C263" s="257">
        <v>0.2</v>
      </c>
      <c r="D263" s="257">
        <v>0.2</v>
      </c>
      <c r="E263" s="261" t="s">
        <v>11</v>
      </c>
      <c r="F263" s="257">
        <v>0.2</v>
      </c>
      <c r="G263" s="261" t="s">
        <v>11</v>
      </c>
      <c r="H263" s="257">
        <v>0.2</v>
      </c>
      <c r="I263" s="261" t="s">
        <v>11</v>
      </c>
      <c r="J263" s="257">
        <v>0.2</v>
      </c>
      <c r="K263" s="261" t="s">
        <v>11</v>
      </c>
      <c r="L263" s="257">
        <v>0.2</v>
      </c>
      <c r="M263" s="261" t="s">
        <v>11</v>
      </c>
      <c r="N263" s="223"/>
      <c r="O263" s="223"/>
      <c r="P263" s="223"/>
      <c r="Q263" s="223"/>
    </row>
    <row r="264" spans="1:17" ht="16.5" customHeight="1">
      <c r="A264" s="367"/>
      <c r="B264" s="371"/>
      <c r="C264" s="257">
        <v>0</v>
      </c>
      <c r="D264" s="257">
        <v>0</v>
      </c>
      <c r="E264" s="261" t="s">
        <v>12</v>
      </c>
      <c r="F264" s="257">
        <v>0</v>
      </c>
      <c r="G264" s="261" t="s">
        <v>12</v>
      </c>
      <c r="H264" s="257">
        <v>0</v>
      </c>
      <c r="I264" s="261" t="s">
        <v>12</v>
      </c>
      <c r="J264" s="257">
        <v>0</v>
      </c>
      <c r="K264" s="261" t="s">
        <v>12</v>
      </c>
      <c r="L264" s="257">
        <v>0</v>
      </c>
      <c r="M264" s="261" t="s">
        <v>12</v>
      </c>
    </row>
    <row r="265" spans="1:17" s="234" customFormat="1" ht="16.5" customHeight="1">
      <c r="A265" s="235"/>
      <c r="B265" s="235"/>
      <c r="C265" s="235"/>
      <c r="D265" s="235"/>
      <c r="E265" s="235"/>
      <c r="F265" s="235"/>
      <c r="G265" s="235"/>
      <c r="H265" s="235"/>
      <c r="I265" s="235"/>
      <c r="J265" s="235"/>
      <c r="K265" s="235"/>
      <c r="L265" s="235"/>
      <c r="M265" s="235"/>
      <c r="N265" s="223"/>
      <c r="O265" s="223"/>
      <c r="P265" s="223"/>
      <c r="Q265" s="223"/>
    </row>
    <row r="266" spans="1:17" s="235" customFormat="1">
      <c r="A266" s="245"/>
      <c r="B266" s="246"/>
      <c r="C266" s="247"/>
      <c r="D266" s="248">
        <v>3</v>
      </c>
      <c r="E266" s="249" t="s">
        <v>947</v>
      </c>
      <c r="F266" s="250">
        <v>3</v>
      </c>
      <c r="G266" s="249" t="s">
        <v>1</v>
      </c>
      <c r="H266" s="250">
        <v>3</v>
      </c>
      <c r="I266" s="251" t="s">
        <v>2</v>
      </c>
      <c r="J266" s="250">
        <v>3</v>
      </c>
      <c r="K266" s="251" t="s">
        <v>3</v>
      </c>
      <c r="L266" s="250">
        <v>3</v>
      </c>
      <c r="M266" s="251" t="s">
        <v>4</v>
      </c>
    </row>
    <row r="267" spans="1:17" ht="16.5">
      <c r="A267" s="365" t="s">
        <v>502</v>
      </c>
      <c r="B267" s="369" t="s">
        <v>130</v>
      </c>
      <c r="C267" s="257" t="s">
        <v>1023</v>
      </c>
      <c r="D267" s="257" t="s">
        <v>1023</v>
      </c>
      <c r="E267" s="260" t="s">
        <v>1023</v>
      </c>
      <c r="F267" s="257" t="s">
        <v>1023</v>
      </c>
      <c r="G267" s="260" t="s">
        <v>1023</v>
      </c>
      <c r="H267" s="257" t="s">
        <v>1023</v>
      </c>
      <c r="I267" s="260" t="s">
        <v>1023</v>
      </c>
      <c r="J267" s="257" t="s">
        <v>1023</v>
      </c>
      <c r="K267" s="260" t="s">
        <v>1023</v>
      </c>
      <c r="L267" s="257" t="s">
        <v>1023</v>
      </c>
      <c r="M267" s="260" t="s">
        <v>1023</v>
      </c>
    </row>
    <row r="268" spans="1:17" s="234" customFormat="1" ht="16.5" customHeight="1">
      <c r="A268" s="366"/>
      <c r="B268" s="370"/>
      <c r="C268" s="257">
        <v>0.1</v>
      </c>
      <c r="D268" s="257">
        <v>0.1</v>
      </c>
      <c r="E268" s="261" t="s">
        <v>11</v>
      </c>
      <c r="F268" s="257">
        <v>0.1</v>
      </c>
      <c r="G268" s="261" t="s">
        <v>11</v>
      </c>
      <c r="H268" s="257">
        <v>0.1</v>
      </c>
      <c r="I268" s="261" t="s">
        <v>11</v>
      </c>
      <c r="J268" s="257">
        <v>0.1</v>
      </c>
      <c r="K268" s="261" t="s">
        <v>11</v>
      </c>
      <c r="L268" s="257">
        <v>0.1</v>
      </c>
      <c r="M268" s="261" t="s">
        <v>11</v>
      </c>
      <c r="N268" s="223"/>
      <c r="O268" s="223"/>
      <c r="P268" s="223"/>
      <c r="Q268" s="223"/>
    </row>
    <row r="269" spans="1:17" s="234" customFormat="1" ht="16.5" customHeight="1">
      <c r="A269" s="367"/>
      <c r="B269" s="371"/>
      <c r="C269" s="257">
        <v>0</v>
      </c>
      <c r="D269" s="257">
        <v>0</v>
      </c>
      <c r="E269" s="261" t="s">
        <v>12</v>
      </c>
      <c r="F269" s="257">
        <v>0</v>
      </c>
      <c r="G269" s="261" t="s">
        <v>12</v>
      </c>
      <c r="H269" s="257">
        <v>0</v>
      </c>
      <c r="I269" s="261" t="s">
        <v>12</v>
      </c>
      <c r="J269" s="257">
        <v>0</v>
      </c>
      <c r="K269" s="261" t="s">
        <v>12</v>
      </c>
      <c r="L269" s="257">
        <v>0</v>
      </c>
      <c r="M269" s="261" t="s">
        <v>12</v>
      </c>
      <c r="N269" s="223"/>
      <c r="O269" s="223"/>
      <c r="P269" s="223"/>
      <c r="Q269" s="223"/>
    </row>
    <row r="270" spans="1:17" s="234" customFormat="1" ht="16.5">
      <c r="A270" s="235"/>
      <c r="B270" s="235"/>
      <c r="C270" s="235"/>
      <c r="D270" s="235"/>
      <c r="E270" s="235"/>
      <c r="F270" s="235"/>
      <c r="G270" s="235"/>
      <c r="H270" s="235"/>
      <c r="I270" s="235"/>
      <c r="J270" s="235"/>
      <c r="K270" s="235"/>
      <c r="L270" s="235"/>
      <c r="M270" s="235"/>
      <c r="N270" s="223"/>
      <c r="O270" s="223"/>
      <c r="P270" s="223"/>
      <c r="Q270" s="223"/>
    </row>
    <row r="271" spans="1:17" s="235" customFormat="1">
      <c r="A271" s="245"/>
      <c r="B271" s="246"/>
      <c r="C271" s="247"/>
      <c r="D271" s="248">
        <v>3</v>
      </c>
      <c r="E271" s="249" t="s">
        <v>947</v>
      </c>
      <c r="F271" s="250">
        <v>3</v>
      </c>
      <c r="G271" s="249" t="s">
        <v>1</v>
      </c>
      <c r="H271" s="250">
        <v>3</v>
      </c>
      <c r="I271" s="251" t="s">
        <v>2</v>
      </c>
      <c r="J271" s="250">
        <v>2</v>
      </c>
      <c r="K271" s="251" t="s">
        <v>3</v>
      </c>
      <c r="L271" s="250">
        <v>2</v>
      </c>
      <c r="M271" s="251" t="s">
        <v>4</v>
      </c>
    </row>
    <row r="272" spans="1:17" ht="16.5">
      <c r="A272" s="365" t="s">
        <v>517</v>
      </c>
      <c r="B272" s="369" t="s">
        <v>115</v>
      </c>
      <c r="C272" s="257" t="s">
        <v>1023</v>
      </c>
      <c r="D272" s="257" t="s">
        <v>1023</v>
      </c>
      <c r="E272" s="260" t="s">
        <v>1023</v>
      </c>
      <c r="F272" s="257" t="s">
        <v>1023</v>
      </c>
      <c r="G272" s="260" t="s">
        <v>1023</v>
      </c>
      <c r="H272" s="257" t="s">
        <v>1023</v>
      </c>
      <c r="I272" s="260" t="s">
        <v>1023</v>
      </c>
      <c r="J272" s="257" t="s">
        <v>1023</v>
      </c>
      <c r="K272" s="260" t="s">
        <v>1023</v>
      </c>
      <c r="L272" s="257" t="s">
        <v>1023</v>
      </c>
      <c r="M272" s="260" t="s">
        <v>1023</v>
      </c>
    </row>
    <row r="273" spans="1:17" ht="16.5" customHeight="1">
      <c r="A273" s="366"/>
      <c r="B273" s="370"/>
      <c r="C273" s="257">
        <v>0.1</v>
      </c>
      <c r="D273" s="257">
        <v>0.1</v>
      </c>
      <c r="E273" s="261" t="s">
        <v>806</v>
      </c>
      <c r="F273" s="257">
        <v>0.1</v>
      </c>
      <c r="G273" s="261" t="s">
        <v>806</v>
      </c>
      <c r="H273" s="257">
        <v>0.1</v>
      </c>
      <c r="I273" s="261" t="s">
        <v>806</v>
      </c>
      <c r="J273" s="257">
        <v>0.1</v>
      </c>
      <c r="K273" s="261" t="s">
        <v>806</v>
      </c>
      <c r="L273" s="257">
        <v>0.1</v>
      </c>
      <c r="M273" s="261" t="s">
        <v>806</v>
      </c>
    </row>
    <row r="274" spans="1:17" s="234" customFormat="1" ht="16.5" customHeight="1">
      <c r="A274" s="366"/>
      <c r="B274" s="370"/>
      <c r="C274" s="257">
        <v>0.05</v>
      </c>
      <c r="D274" s="257">
        <v>0.05</v>
      </c>
      <c r="E274" s="261" t="s">
        <v>805</v>
      </c>
      <c r="F274" s="257">
        <v>0.05</v>
      </c>
      <c r="G274" s="261" t="s">
        <v>805</v>
      </c>
      <c r="H274" s="257">
        <v>0.05</v>
      </c>
      <c r="I274" s="261" t="s">
        <v>805</v>
      </c>
      <c r="J274" s="257">
        <v>0.05</v>
      </c>
      <c r="K274" s="261" t="s">
        <v>805</v>
      </c>
      <c r="L274" s="257">
        <v>0.05</v>
      </c>
      <c r="M274" s="261" t="s">
        <v>805</v>
      </c>
      <c r="N274" s="223"/>
      <c r="O274" s="223"/>
      <c r="P274" s="223"/>
      <c r="Q274" s="223"/>
    </row>
    <row r="275" spans="1:17" s="234" customFormat="1" ht="16.5">
      <c r="A275" s="366"/>
      <c r="B275" s="370"/>
      <c r="C275" s="257">
        <v>0</v>
      </c>
      <c r="D275" s="257">
        <v>0</v>
      </c>
      <c r="E275" s="261" t="s">
        <v>235</v>
      </c>
      <c r="F275" s="257">
        <v>0</v>
      </c>
      <c r="G275" s="261" t="s">
        <v>235</v>
      </c>
      <c r="H275" s="257">
        <v>0</v>
      </c>
      <c r="I275" s="261" t="s">
        <v>235</v>
      </c>
      <c r="J275" s="257">
        <v>0</v>
      </c>
      <c r="K275" s="258" t="s">
        <v>235</v>
      </c>
      <c r="L275" s="257">
        <v>0</v>
      </c>
      <c r="M275" s="258" t="s">
        <v>235</v>
      </c>
      <c r="N275" s="223"/>
      <c r="O275" s="223"/>
      <c r="P275" s="223"/>
      <c r="Q275" s="223"/>
    </row>
    <row r="276" spans="1:17" s="234" customFormat="1" ht="16.5">
      <c r="A276" s="367"/>
      <c r="B276" s="371"/>
      <c r="C276" s="257"/>
      <c r="D276" s="257"/>
      <c r="E276" s="261"/>
      <c r="F276" s="257"/>
      <c r="G276" s="261"/>
      <c r="H276" s="257"/>
      <c r="I276" s="261"/>
      <c r="J276" s="257"/>
      <c r="K276" s="261"/>
      <c r="L276" s="257"/>
      <c r="M276" s="261"/>
      <c r="N276" s="223"/>
      <c r="O276" s="223"/>
      <c r="P276" s="223"/>
      <c r="Q276" s="223"/>
    </row>
    <row r="277" spans="1:17" ht="16.5" customHeight="1">
      <c r="A277" s="235"/>
      <c r="B277" s="235"/>
      <c r="C277" s="235"/>
      <c r="D277" s="235"/>
      <c r="E277" s="235"/>
      <c r="F277" s="235"/>
      <c r="G277" s="235"/>
      <c r="H277" s="235"/>
      <c r="I277" s="235"/>
      <c r="J277" s="235"/>
      <c r="K277" s="235"/>
      <c r="L277" s="235"/>
      <c r="M277" s="235"/>
    </row>
    <row r="278" spans="1:17" s="234" customFormat="1">
      <c r="A278" s="245"/>
      <c r="B278" s="246"/>
      <c r="C278" s="247"/>
      <c r="D278" s="248">
        <v>3</v>
      </c>
      <c r="E278" s="249" t="s">
        <v>947</v>
      </c>
      <c r="F278" s="250">
        <v>3</v>
      </c>
      <c r="G278" s="249" t="s">
        <v>1</v>
      </c>
      <c r="H278" s="250">
        <v>3</v>
      </c>
      <c r="I278" s="251" t="s">
        <v>2</v>
      </c>
      <c r="J278" s="250">
        <v>3</v>
      </c>
      <c r="K278" s="251" t="s">
        <v>3</v>
      </c>
      <c r="L278" s="250">
        <v>3</v>
      </c>
      <c r="M278" s="251" t="s">
        <v>4</v>
      </c>
      <c r="N278" s="223"/>
      <c r="O278" s="223"/>
      <c r="P278" s="223"/>
      <c r="Q278" s="223"/>
    </row>
    <row r="279" spans="1:17" s="235" customFormat="1" ht="16.5">
      <c r="A279" s="365" t="s">
        <v>523</v>
      </c>
      <c r="B279" s="369" t="s">
        <v>131</v>
      </c>
      <c r="C279" s="257" t="s">
        <v>1023</v>
      </c>
      <c r="D279" s="257" t="s">
        <v>1023</v>
      </c>
      <c r="E279" s="260" t="s">
        <v>1023</v>
      </c>
      <c r="F279" s="257" t="s">
        <v>1023</v>
      </c>
      <c r="G279" s="260" t="s">
        <v>1023</v>
      </c>
      <c r="H279" s="257" t="s">
        <v>1023</v>
      </c>
      <c r="I279" s="260" t="s">
        <v>1023</v>
      </c>
      <c r="J279" s="257" t="s">
        <v>1023</v>
      </c>
      <c r="K279" s="260" t="s">
        <v>1023</v>
      </c>
      <c r="L279" s="257" t="s">
        <v>1023</v>
      </c>
      <c r="M279" s="260" t="s">
        <v>1023</v>
      </c>
    </row>
    <row r="280" spans="1:17" ht="16.5">
      <c r="A280" s="366"/>
      <c r="B280" s="370"/>
      <c r="C280" s="257">
        <v>0.2</v>
      </c>
      <c r="D280" s="257">
        <v>0.2</v>
      </c>
      <c r="E280" s="261" t="s">
        <v>808</v>
      </c>
      <c r="F280" s="257">
        <v>0.2</v>
      </c>
      <c r="G280" s="261" t="s">
        <v>808</v>
      </c>
      <c r="H280" s="257">
        <v>0.2</v>
      </c>
      <c r="I280" s="261" t="s">
        <v>808</v>
      </c>
      <c r="J280" s="257">
        <v>0.2</v>
      </c>
      <c r="K280" s="261" t="s">
        <v>808</v>
      </c>
      <c r="L280" s="257">
        <v>0.2</v>
      </c>
      <c r="M280" s="261" t="s">
        <v>808</v>
      </c>
    </row>
    <row r="281" spans="1:17" s="234" customFormat="1" ht="16.5" customHeight="1">
      <c r="A281" s="366"/>
      <c r="B281" s="370"/>
      <c r="C281" s="257">
        <v>0.1</v>
      </c>
      <c r="D281" s="257">
        <v>0.1</v>
      </c>
      <c r="E281" s="261" t="s">
        <v>809</v>
      </c>
      <c r="F281" s="257">
        <v>0.1</v>
      </c>
      <c r="G281" s="261" t="s">
        <v>809</v>
      </c>
      <c r="H281" s="257">
        <v>0.1</v>
      </c>
      <c r="I281" s="261" t="s">
        <v>809</v>
      </c>
      <c r="J281" s="257">
        <v>0.1</v>
      </c>
      <c r="K281" s="261" t="s">
        <v>809</v>
      </c>
      <c r="L281" s="257">
        <v>0.1</v>
      </c>
      <c r="M281" s="261" t="s">
        <v>809</v>
      </c>
      <c r="N281" s="223"/>
      <c r="O281" s="223"/>
      <c r="P281" s="223"/>
      <c r="Q281" s="223"/>
    </row>
    <row r="282" spans="1:17" s="234" customFormat="1" ht="16.5" customHeight="1">
      <c r="A282" s="366"/>
      <c r="B282" s="370"/>
      <c r="C282" s="257">
        <v>0</v>
      </c>
      <c r="D282" s="257">
        <v>0</v>
      </c>
      <c r="E282" s="261" t="s">
        <v>519</v>
      </c>
      <c r="F282" s="257">
        <v>0</v>
      </c>
      <c r="G282" s="261" t="s">
        <v>519</v>
      </c>
      <c r="H282" s="257">
        <v>0</v>
      </c>
      <c r="I282" s="261" t="s">
        <v>519</v>
      </c>
      <c r="J282" s="257">
        <v>0</v>
      </c>
      <c r="K282" s="261" t="s">
        <v>519</v>
      </c>
      <c r="L282" s="257">
        <v>0</v>
      </c>
      <c r="M282" s="261" t="s">
        <v>519</v>
      </c>
      <c r="N282" s="223"/>
      <c r="O282" s="223"/>
      <c r="P282" s="223"/>
      <c r="Q282" s="223"/>
    </row>
    <row r="283" spans="1:17" s="234" customFormat="1" ht="16.5" customHeight="1">
      <c r="A283" s="367"/>
      <c r="B283" s="371"/>
      <c r="C283" s="257"/>
      <c r="D283" s="257"/>
      <c r="E283" s="261"/>
      <c r="F283" s="257"/>
      <c r="G283" s="261"/>
      <c r="H283" s="257"/>
      <c r="I283" s="261"/>
      <c r="J283" s="257"/>
      <c r="K283" s="261"/>
      <c r="L283" s="257"/>
      <c r="M283" s="261"/>
      <c r="N283" s="223"/>
      <c r="O283" s="223"/>
      <c r="P283" s="223"/>
      <c r="Q283" s="223"/>
    </row>
    <row r="284" spans="1:17" s="235" customFormat="1" ht="16.5"/>
    <row r="285" spans="1:17">
      <c r="A285" s="245"/>
      <c r="B285" s="246"/>
      <c r="C285" s="247"/>
      <c r="D285" s="248">
        <v>3</v>
      </c>
      <c r="E285" s="249" t="s">
        <v>947</v>
      </c>
      <c r="F285" s="250">
        <v>2</v>
      </c>
      <c r="G285" s="249" t="s">
        <v>1</v>
      </c>
      <c r="H285" s="250">
        <v>2</v>
      </c>
      <c r="I285" s="251" t="s">
        <v>2</v>
      </c>
      <c r="J285" s="250">
        <v>1</v>
      </c>
      <c r="K285" s="251" t="s">
        <v>3</v>
      </c>
      <c r="L285" s="250">
        <v>1</v>
      </c>
      <c r="M285" s="251" t="s">
        <v>4</v>
      </c>
    </row>
    <row r="286" spans="1:17" s="234" customFormat="1" ht="16.5" customHeight="1">
      <c r="A286" s="365" t="s">
        <v>527</v>
      </c>
      <c r="B286" s="369" t="s">
        <v>120</v>
      </c>
      <c r="C286" s="257" t="s">
        <v>1023</v>
      </c>
      <c r="D286" s="257" t="s">
        <v>1023</v>
      </c>
      <c r="E286" s="260" t="s">
        <v>1023</v>
      </c>
      <c r="F286" s="257" t="s">
        <v>1023</v>
      </c>
      <c r="G286" s="260" t="s">
        <v>1023</v>
      </c>
      <c r="H286" s="257" t="s">
        <v>1023</v>
      </c>
      <c r="I286" s="260" t="s">
        <v>1023</v>
      </c>
      <c r="J286" s="257" t="s">
        <v>1023</v>
      </c>
      <c r="K286" s="260" t="s">
        <v>1023</v>
      </c>
      <c r="L286" s="257" t="s">
        <v>1023</v>
      </c>
      <c r="M286" s="260" t="s">
        <v>1023</v>
      </c>
      <c r="N286" s="223"/>
      <c r="O286" s="223"/>
      <c r="P286" s="223"/>
      <c r="Q286" s="223"/>
    </row>
    <row r="287" spans="1:17" s="234" customFormat="1" ht="16.5" customHeight="1">
      <c r="A287" s="366"/>
      <c r="B287" s="370"/>
      <c r="C287" s="257">
        <v>0.1</v>
      </c>
      <c r="D287" s="257">
        <v>0.1</v>
      </c>
      <c r="E287" s="261" t="s">
        <v>811</v>
      </c>
      <c r="F287" s="257">
        <v>0.1</v>
      </c>
      <c r="G287" s="261" t="s">
        <v>811</v>
      </c>
      <c r="H287" s="257">
        <v>0.1</v>
      </c>
      <c r="I287" s="261" t="s">
        <v>811</v>
      </c>
      <c r="J287" s="257">
        <v>0</v>
      </c>
      <c r="K287" s="261" t="s">
        <v>811</v>
      </c>
      <c r="L287" s="257">
        <v>0</v>
      </c>
      <c r="M287" s="261" t="s">
        <v>811</v>
      </c>
      <c r="N287" s="223"/>
      <c r="O287" s="223"/>
      <c r="P287" s="223"/>
      <c r="Q287" s="223"/>
    </row>
    <row r="288" spans="1:17" s="234" customFormat="1" ht="16.5" customHeight="1">
      <c r="A288" s="366"/>
      <c r="B288" s="370"/>
      <c r="C288" s="257">
        <v>0.05</v>
      </c>
      <c r="D288" s="257">
        <v>0.05</v>
      </c>
      <c r="E288" s="261" t="s">
        <v>810</v>
      </c>
      <c r="F288" s="257">
        <v>0.05</v>
      </c>
      <c r="G288" s="261" t="s">
        <v>810</v>
      </c>
      <c r="H288" s="257">
        <v>0.05</v>
      </c>
      <c r="I288" s="261" t="s">
        <v>810</v>
      </c>
      <c r="J288" s="257">
        <v>0</v>
      </c>
      <c r="K288" s="261"/>
      <c r="L288" s="257">
        <v>0</v>
      </c>
      <c r="M288" s="261"/>
      <c r="N288" s="223"/>
      <c r="O288" s="223"/>
      <c r="P288" s="223"/>
      <c r="Q288" s="223"/>
    </row>
    <row r="289" spans="1:17" s="235" customFormat="1" ht="16.5">
      <c r="A289" s="366"/>
      <c r="B289" s="370"/>
      <c r="C289" s="257">
        <v>0</v>
      </c>
      <c r="D289" s="257">
        <v>0</v>
      </c>
      <c r="E289" s="261" t="s">
        <v>812</v>
      </c>
      <c r="F289" s="257">
        <v>0</v>
      </c>
      <c r="G289" s="258" t="s">
        <v>812</v>
      </c>
      <c r="H289" s="257">
        <v>0</v>
      </c>
      <c r="I289" s="258" t="s">
        <v>812</v>
      </c>
      <c r="J289" s="257">
        <v>0</v>
      </c>
      <c r="K289" s="261"/>
      <c r="L289" s="257">
        <v>0</v>
      </c>
      <c r="M289" s="261"/>
    </row>
    <row r="290" spans="1:17" ht="16.5">
      <c r="A290" s="367"/>
      <c r="B290" s="371"/>
      <c r="C290" s="257"/>
      <c r="D290" s="257"/>
      <c r="E290" s="261"/>
      <c r="F290" s="257"/>
      <c r="G290" s="261"/>
      <c r="H290" s="257"/>
      <c r="I290" s="261"/>
      <c r="J290" s="257"/>
      <c r="K290" s="261"/>
      <c r="L290" s="257"/>
      <c r="M290" s="261"/>
    </row>
    <row r="291" spans="1:17" s="234" customFormat="1" ht="16.5" customHeight="1">
      <c r="A291" s="235"/>
      <c r="B291" s="235"/>
      <c r="C291" s="235"/>
      <c r="D291" s="235"/>
      <c r="E291" s="235"/>
      <c r="F291" s="235"/>
      <c r="G291" s="235"/>
      <c r="H291" s="235"/>
      <c r="I291" s="235"/>
      <c r="J291" s="235"/>
      <c r="K291" s="235"/>
      <c r="L291" s="235"/>
      <c r="M291" s="235"/>
      <c r="N291" s="223"/>
      <c r="O291" s="223"/>
      <c r="P291" s="223"/>
      <c r="Q291" s="223"/>
    </row>
    <row r="292" spans="1:17" s="234" customFormat="1" ht="16.5" customHeight="1">
      <c r="A292" s="245"/>
      <c r="B292" s="246"/>
      <c r="C292" s="247"/>
      <c r="D292" s="248">
        <v>3</v>
      </c>
      <c r="E292" s="249" t="s">
        <v>947</v>
      </c>
      <c r="F292" s="250">
        <v>3</v>
      </c>
      <c r="G292" s="249" t="s">
        <v>1</v>
      </c>
      <c r="H292" s="250">
        <v>3</v>
      </c>
      <c r="I292" s="251" t="s">
        <v>2</v>
      </c>
      <c r="J292" s="250">
        <v>3</v>
      </c>
      <c r="K292" s="251" t="s">
        <v>3</v>
      </c>
      <c r="L292" s="250">
        <v>3</v>
      </c>
      <c r="M292" s="251" t="s">
        <v>4</v>
      </c>
      <c r="N292" s="223"/>
      <c r="O292" s="223"/>
      <c r="P292" s="223"/>
      <c r="Q292" s="223"/>
    </row>
    <row r="293" spans="1:17" ht="16.5" customHeight="1">
      <c r="A293" s="365" t="s">
        <v>548</v>
      </c>
      <c r="B293" s="369" t="s">
        <v>124</v>
      </c>
      <c r="C293" s="257" t="s">
        <v>1023</v>
      </c>
      <c r="D293" s="257" t="s">
        <v>1023</v>
      </c>
      <c r="E293" s="260" t="s">
        <v>1023</v>
      </c>
      <c r="F293" s="257" t="s">
        <v>1023</v>
      </c>
      <c r="G293" s="260" t="s">
        <v>1023</v>
      </c>
      <c r="H293" s="257" t="s">
        <v>1023</v>
      </c>
      <c r="I293" s="260" t="s">
        <v>1023</v>
      </c>
      <c r="J293" s="257" t="s">
        <v>1023</v>
      </c>
      <c r="K293" s="260" t="s">
        <v>1023</v>
      </c>
      <c r="L293" s="257" t="s">
        <v>1023</v>
      </c>
      <c r="M293" s="260" t="s">
        <v>1023</v>
      </c>
    </row>
    <row r="294" spans="1:17" ht="16.5">
      <c r="A294" s="366"/>
      <c r="B294" s="370"/>
      <c r="C294" s="257">
        <v>0.1</v>
      </c>
      <c r="D294" s="257">
        <v>0.1</v>
      </c>
      <c r="E294" s="261" t="s">
        <v>814</v>
      </c>
      <c r="F294" s="257">
        <v>0.1</v>
      </c>
      <c r="G294" s="261" t="s">
        <v>814</v>
      </c>
      <c r="H294" s="257">
        <v>0.1</v>
      </c>
      <c r="I294" s="261" t="s">
        <v>814</v>
      </c>
      <c r="J294" s="257">
        <v>0.1</v>
      </c>
      <c r="K294" s="261" t="s">
        <v>814</v>
      </c>
      <c r="L294" s="257">
        <v>0.1</v>
      </c>
      <c r="M294" s="261" t="s">
        <v>814</v>
      </c>
    </row>
    <row r="295" spans="1:17" ht="16.5">
      <c r="A295" s="366"/>
      <c r="B295" s="370"/>
      <c r="C295" s="257">
        <v>0</v>
      </c>
      <c r="D295" s="257">
        <v>0</v>
      </c>
      <c r="E295" s="261" t="s">
        <v>813</v>
      </c>
      <c r="F295" s="257">
        <v>0</v>
      </c>
      <c r="G295" s="261" t="s">
        <v>813</v>
      </c>
      <c r="H295" s="257">
        <v>0</v>
      </c>
      <c r="I295" s="261" t="s">
        <v>813</v>
      </c>
      <c r="J295" s="257">
        <v>0</v>
      </c>
      <c r="K295" s="261" t="s">
        <v>813</v>
      </c>
      <c r="L295" s="257">
        <v>0</v>
      </c>
      <c r="M295" s="261" t="s">
        <v>813</v>
      </c>
    </row>
    <row r="296" spans="1:17" ht="16.5">
      <c r="A296" s="367"/>
      <c r="B296" s="371"/>
      <c r="C296" s="257"/>
      <c r="D296" s="257"/>
      <c r="E296" s="261"/>
      <c r="F296" s="257"/>
      <c r="G296" s="261"/>
      <c r="H296" s="257"/>
      <c r="I296" s="261"/>
      <c r="J296" s="257"/>
      <c r="K296" s="261"/>
      <c r="L296" s="257"/>
      <c r="M296" s="261"/>
    </row>
    <row r="297" spans="1:17" ht="16.5">
      <c r="A297" s="235"/>
      <c r="B297" s="235"/>
      <c r="C297" s="235"/>
      <c r="D297" s="235"/>
      <c r="E297" s="235"/>
      <c r="F297" s="235"/>
      <c r="G297" s="235"/>
      <c r="H297" s="235"/>
      <c r="I297" s="235"/>
      <c r="J297" s="235"/>
      <c r="K297" s="235"/>
      <c r="L297" s="235"/>
      <c r="M297" s="235"/>
    </row>
    <row r="298" spans="1:17" s="234" customFormat="1" ht="16.5" customHeight="1">
      <c r="A298" s="245"/>
      <c r="B298" s="246"/>
      <c r="C298" s="247"/>
      <c r="D298" s="248">
        <v>3</v>
      </c>
      <c r="E298" s="249" t="s">
        <v>947</v>
      </c>
      <c r="F298" s="250">
        <v>3</v>
      </c>
      <c r="G298" s="249" t="s">
        <v>1</v>
      </c>
      <c r="H298" s="250">
        <v>3</v>
      </c>
      <c r="I298" s="251" t="s">
        <v>2</v>
      </c>
      <c r="J298" s="250">
        <v>3</v>
      </c>
      <c r="K298" s="251" t="s">
        <v>3</v>
      </c>
      <c r="L298" s="250">
        <v>3</v>
      </c>
      <c r="M298" s="251" t="s">
        <v>4</v>
      </c>
      <c r="N298" s="223"/>
      <c r="O298" s="223"/>
      <c r="P298" s="223"/>
      <c r="Q298" s="223"/>
    </row>
    <row r="299" spans="1:17" ht="16.5" customHeight="1">
      <c r="A299" s="365" t="s">
        <v>554</v>
      </c>
      <c r="B299" s="369" t="s">
        <v>1503</v>
      </c>
      <c r="C299" s="257" t="s">
        <v>1023</v>
      </c>
      <c r="D299" s="257" t="s">
        <v>1023</v>
      </c>
      <c r="E299" s="260" t="s">
        <v>1023</v>
      </c>
      <c r="F299" s="257" t="s">
        <v>1023</v>
      </c>
      <c r="G299" s="260" t="s">
        <v>1023</v>
      </c>
      <c r="H299" s="257" t="s">
        <v>1023</v>
      </c>
      <c r="I299" s="260" t="s">
        <v>1023</v>
      </c>
      <c r="J299" s="257" t="s">
        <v>1023</v>
      </c>
      <c r="K299" s="260" t="s">
        <v>1023</v>
      </c>
      <c r="L299" s="257" t="s">
        <v>1023</v>
      </c>
      <c r="M299" s="260" t="s">
        <v>1023</v>
      </c>
    </row>
    <row r="300" spans="1:17" ht="16.5">
      <c r="A300" s="366"/>
      <c r="B300" s="370"/>
      <c r="C300" s="257">
        <v>0.1</v>
      </c>
      <c r="D300" s="257">
        <v>0.1</v>
      </c>
      <c r="E300" s="261" t="s">
        <v>11</v>
      </c>
      <c r="F300" s="257">
        <v>0.1</v>
      </c>
      <c r="G300" s="261" t="s">
        <v>11</v>
      </c>
      <c r="H300" s="257">
        <v>0.1</v>
      </c>
      <c r="I300" s="261" t="s">
        <v>11</v>
      </c>
      <c r="J300" s="257">
        <v>0.1</v>
      </c>
      <c r="K300" s="261" t="s">
        <v>11</v>
      </c>
      <c r="L300" s="257">
        <v>0.1</v>
      </c>
      <c r="M300" s="261" t="s">
        <v>11</v>
      </c>
    </row>
    <row r="301" spans="1:17" ht="16.5">
      <c r="A301" s="366"/>
      <c r="B301" s="370"/>
      <c r="C301" s="257">
        <v>0</v>
      </c>
      <c r="D301" s="257">
        <v>0</v>
      </c>
      <c r="E301" s="261" t="s">
        <v>12</v>
      </c>
      <c r="F301" s="257">
        <v>0</v>
      </c>
      <c r="G301" s="261" t="s">
        <v>12</v>
      </c>
      <c r="H301" s="257">
        <v>0</v>
      </c>
      <c r="I301" s="261" t="s">
        <v>12</v>
      </c>
      <c r="J301" s="257">
        <v>0</v>
      </c>
      <c r="K301" s="261" t="s">
        <v>12</v>
      </c>
      <c r="L301" s="257">
        <v>0</v>
      </c>
      <c r="M301" s="261" t="s">
        <v>12</v>
      </c>
    </row>
    <row r="302" spans="1:17" ht="16.5">
      <c r="A302" s="367"/>
      <c r="B302" s="371"/>
      <c r="C302" s="257"/>
      <c r="D302" s="257"/>
      <c r="E302" s="261"/>
      <c r="F302" s="257"/>
      <c r="G302" s="261"/>
      <c r="H302" s="257"/>
      <c r="I302" s="261"/>
      <c r="J302" s="257"/>
      <c r="K302" s="261"/>
      <c r="L302" s="257"/>
      <c r="M302" s="261"/>
    </row>
    <row r="303" spans="1:17" ht="16.5">
      <c r="A303" s="235"/>
      <c r="B303" s="235"/>
      <c r="C303" s="235"/>
      <c r="D303" s="235"/>
      <c r="E303" s="235"/>
      <c r="F303" s="235"/>
      <c r="G303" s="235"/>
      <c r="H303" s="235"/>
      <c r="I303" s="235"/>
      <c r="J303" s="235"/>
      <c r="K303" s="235"/>
      <c r="L303" s="235"/>
      <c r="M303" s="235"/>
    </row>
    <row r="304" spans="1:17">
      <c r="A304" s="267" t="s">
        <v>816</v>
      </c>
      <c r="B304" s="267"/>
      <c r="C304" s="268"/>
      <c r="D304" s="269"/>
      <c r="E304" s="270"/>
      <c r="F304" s="271"/>
      <c r="G304" s="270"/>
      <c r="H304" s="271"/>
      <c r="I304" s="270"/>
      <c r="J304" s="271"/>
      <c r="K304" s="270"/>
      <c r="L304" s="271"/>
      <c r="M304" s="270"/>
    </row>
    <row r="305" spans="1:13">
      <c r="A305" s="245"/>
      <c r="B305" s="246"/>
      <c r="C305" s="247"/>
      <c r="D305" s="248">
        <v>3</v>
      </c>
      <c r="E305" s="249" t="s">
        <v>947</v>
      </c>
      <c r="F305" s="250">
        <v>3</v>
      </c>
      <c r="G305" s="249" t="s">
        <v>1</v>
      </c>
      <c r="H305" s="250">
        <v>3</v>
      </c>
      <c r="I305" s="251" t="s">
        <v>2</v>
      </c>
      <c r="J305" s="250">
        <v>3</v>
      </c>
      <c r="K305" s="251" t="s">
        <v>3</v>
      </c>
      <c r="L305" s="250">
        <v>3</v>
      </c>
      <c r="M305" s="251" t="s">
        <v>4</v>
      </c>
    </row>
    <row r="306" spans="1:13" ht="16.5">
      <c r="A306" s="365" t="s">
        <v>466</v>
      </c>
      <c r="B306" s="369" t="s">
        <v>133</v>
      </c>
      <c r="C306" s="257" t="s">
        <v>1023</v>
      </c>
      <c r="D306" s="257" t="s">
        <v>1023</v>
      </c>
      <c r="E306" s="260" t="s">
        <v>1023</v>
      </c>
      <c r="F306" s="257" t="s">
        <v>1023</v>
      </c>
      <c r="G306" s="260" t="s">
        <v>1023</v>
      </c>
      <c r="H306" s="257" t="s">
        <v>1023</v>
      </c>
      <c r="I306" s="260" t="s">
        <v>1023</v>
      </c>
      <c r="J306" s="257" t="s">
        <v>1023</v>
      </c>
      <c r="K306" s="260" t="s">
        <v>1023</v>
      </c>
      <c r="L306" s="257" t="s">
        <v>1023</v>
      </c>
      <c r="M306" s="260" t="s">
        <v>1023</v>
      </c>
    </row>
    <row r="307" spans="1:13" ht="16.5">
      <c r="A307" s="366"/>
      <c r="B307" s="370"/>
      <c r="C307" s="257">
        <v>0.15</v>
      </c>
      <c r="D307" s="257">
        <v>0.15</v>
      </c>
      <c r="E307" s="261" t="s">
        <v>11</v>
      </c>
      <c r="F307" s="257">
        <v>0.15</v>
      </c>
      <c r="G307" s="261" t="s">
        <v>11</v>
      </c>
      <c r="H307" s="257">
        <v>0.15</v>
      </c>
      <c r="I307" s="261" t="s">
        <v>11</v>
      </c>
      <c r="J307" s="257">
        <v>0.15</v>
      </c>
      <c r="K307" s="261" t="s">
        <v>11</v>
      </c>
      <c r="L307" s="257">
        <v>0.15</v>
      </c>
      <c r="M307" s="261" t="s">
        <v>11</v>
      </c>
    </row>
    <row r="308" spans="1:13" ht="16.5">
      <c r="A308" s="367"/>
      <c r="B308" s="371"/>
      <c r="C308" s="257">
        <v>0</v>
      </c>
      <c r="D308" s="257">
        <v>0</v>
      </c>
      <c r="E308" s="261" t="s">
        <v>12</v>
      </c>
      <c r="F308" s="257">
        <v>0</v>
      </c>
      <c r="G308" s="261" t="s">
        <v>12</v>
      </c>
      <c r="H308" s="257">
        <v>0</v>
      </c>
      <c r="I308" s="261" t="s">
        <v>12</v>
      </c>
      <c r="J308" s="257">
        <v>0</v>
      </c>
      <c r="K308" s="261" t="s">
        <v>12</v>
      </c>
      <c r="L308" s="257">
        <v>0</v>
      </c>
      <c r="M308" s="261" t="s">
        <v>12</v>
      </c>
    </row>
    <row r="309" spans="1:13" ht="16.5">
      <c r="A309" s="235"/>
      <c r="B309" s="235"/>
      <c r="C309" s="235"/>
      <c r="D309" s="235"/>
      <c r="E309" s="235"/>
      <c r="F309" s="235"/>
      <c r="G309" s="235"/>
      <c r="H309" s="235"/>
      <c r="I309" s="235"/>
      <c r="J309" s="235"/>
      <c r="K309" s="235"/>
      <c r="L309" s="235"/>
      <c r="M309" s="235"/>
    </row>
    <row r="310" spans="1:13">
      <c r="A310" s="245"/>
      <c r="B310" s="246"/>
      <c r="C310" s="247"/>
      <c r="D310" s="248">
        <v>3</v>
      </c>
      <c r="E310" s="249" t="s">
        <v>947</v>
      </c>
      <c r="F310" s="250">
        <v>3</v>
      </c>
      <c r="G310" s="249" t="s">
        <v>1</v>
      </c>
      <c r="H310" s="250">
        <v>3</v>
      </c>
      <c r="I310" s="251" t="s">
        <v>2</v>
      </c>
      <c r="J310" s="250">
        <v>3</v>
      </c>
      <c r="K310" s="251" t="s">
        <v>3</v>
      </c>
      <c r="L310" s="250">
        <v>3</v>
      </c>
      <c r="M310" s="251" t="s">
        <v>4</v>
      </c>
    </row>
    <row r="311" spans="1:13" ht="16.5">
      <c r="A311" s="365" t="s">
        <v>467</v>
      </c>
      <c r="B311" s="369" t="s">
        <v>822</v>
      </c>
      <c r="C311" s="257" t="s">
        <v>1023</v>
      </c>
      <c r="D311" s="257" t="s">
        <v>1023</v>
      </c>
      <c r="E311" s="260" t="s">
        <v>1023</v>
      </c>
      <c r="F311" s="257" t="s">
        <v>1023</v>
      </c>
      <c r="G311" s="260" t="s">
        <v>1023</v>
      </c>
      <c r="H311" s="257" t="s">
        <v>1023</v>
      </c>
      <c r="I311" s="260" t="s">
        <v>1023</v>
      </c>
      <c r="J311" s="257" t="s">
        <v>1023</v>
      </c>
      <c r="K311" s="260" t="s">
        <v>1023</v>
      </c>
      <c r="L311" s="257" t="s">
        <v>1023</v>
      </c>
      <c r="M311" s="260" t="s">
        <v>1023</v>
      </c>
    </row>
    <row r="312" spans="1:13" ht="16.5">
      <c r="A312" s="366"/>
      <c r="B312" s="370"/>
      <c r="C312" s="257">
        <v>0.1</v>
      </c>
      <c r="D312" s="257">
        <v>0.1</v>
      </c>
      <c r="E312" s="261" t="s">
        <v>821</v>
      </c>
      <c r="F312" s="257">
        <v>0.1</v>
      </c>
      <c r="G312" s="261" t="s">
        <v>821</v>
      </c>
      <c r="H312" s="257">
        <v>0.1</v>
      </c>
      <c r="I312" s="261" t="s">
        <v>821</v>
      </c>
      <c r="J312" s="257">
        <v>0.1</v>
      </c>
      <c r="K312" s="261" t="s">
        <v>821</v>
      </c>
      <c r="L312" s="257">
        <v>0.1</v>
      </c>
      <c r="M312" s="261" t="s">
        <v>821</v>
      </c>
    </row>
    <row r="313" spans="1:13" ht="16.5">
      <c r="A313" s="366"/>
      <c r="B313" s="370"/>
      <c r="C313" s="257">
        <v>0.05</v>
      </c>
      <c r="D313" s="257">
        <v>0.05</v>
      </c>
      <c r="E313" s="261" t="s">
        <v>820</v>
      </c>
      <c r="F313" s="257">
        <v>0.05</v>
      </c>
      <c r="G313" s="261" t="s">
        <v>820</v>
      </c>
      <c r="H313" s="257">
        <v>0.05</v>
      </c>
      <c r="I313" s="261" t="s">
        <v>820</v>
      </c>
      <c r="J313" s="257">
        <v>0.05</v>
      </c>
      <c r="K313" s="261" t="s">
        <v>820</v>
      </c>
      <c r="L313" s="257">
        <v>0.05</v>
      </c>
      <c r="M313" s="261" t="s">
        <v>820</v>
      </c>
    </row>
    <row r="314" spans="1:13" ht="16.5">
      <c r="A314" s="366"/>
      <c r="B314" s="370"/>
      <c r="C314" s="257">
        <v>0.02</v>
      </c>
      <c r="D314" s="257">
        <v>0.02</v>
      </c>
      <c r="E314" s="261" t="s">
        <v>819</v>
      </c>
      <c r="F314" s="257">
        <v>0.02</v>
      </c>
      <c r="G314" s="261" t="s">
        <v>819</v>
      </c>
      <c r="H314" s="257">
        <v>0.02</v>
      </c>
      <c r="I314" s="261" t="s">
        <v>819</v>
      </c>
      <c r="J314" s="257">
        <v>0.02</v>
      </c>
      <c r="K314" s="261" t="s">
        <v>819</v>
      </c>
      <c r="L314" s="257">
        <v>0.02</v>
      </c>
      <c r="M314" s="261" t="s">
        <v>819</v>
      </c>
    </row>
    <row r="315" spans="1:13" ht="16.5">
      <c r="A315" s="366"/>
      <c r="B315" s="370"/>
      <c r="C315" s="257">
        <v>0</v>
      </c>
      <c r="D315" s="257">
        <v>0</v>
      </c>
      <c r="E315" s="261" t="s">
        <v>235</v>
      </c>
      <c r="F315" s="257">
        <v>0</v>
      </c>
      <c r="G315" s="261" t="s">
        <v>235</v>
      </c>
      <c r="H315" s="257">
        <v>0</v>
      </c>
      <c r="I315" s="261" t="s">
        <v>235</v>
      </c>
      <c r="J315" s="257">
        <v>0</v>
      </c>
      <c r="K315" s="261" t="s">
        <v>235</v>
      </c>
      <c r="L315" s="257">
        <v>0</v>
      </c>
      <c r="M315" s="261" t="s">
        <v>235</v>
      </c>
    </row>
    <row r="316" spans="1:13" ht="16.5">
      <c r="A316" s="367"/>
      <c r="B316" s="371"/>
      <c r="C316" s="257"/>
      <c r="D316" s="257"/>
      <c r="E316" s="261"/>
      <c r="F316" s="257"/>
      <c r="G316" s="261"/>
      <c r="H316" s="257"/>
      <c r="I316" s="261"/>
      <c r="J316" s="257"/>
      <c r="K316" s="261"/>
      <c r="L316" s="257"/>
      <c r="M316" s="261"/>
    </row>
    <row r="317" spans="1:13" ht="16.5">
      <c r="A317" s="235"/>
      <c r="B317" s="235"/>
      <c r="C317" s="235"/>
      <c r="D317" s="235"/>
      <c r="E317" s="235"/>
      <c r="F317" s="235"/>
      <c r="G317" s="235"/>
      <c r="H317" s="235"/>
      <c r="I317" s="235"/>
      <c r="J317" s="235"/>
      <c r="K317" s="235"/>
      <c r="L317" s="235"/>
      <c r="M317" s="235"/>
    </row>
    <row r="318" spans="1:13">
      <c r="A318" s="245"/>
      <c r="B318" s="246"/>
      <c r="C318" s="247"/>
      <c r="D318" s="248">
        <v>3</v>
      </c>
      <c r="E318" s="249" t="s">
        <v>947</v>
      </c>
      <c r="F318" s="250">
        <v>3</v>
      </c>
      <c r="G318" s="249" t="s">
        <v>1</v>
      </c>
      <c r="H318" s="250">
        <v>3</v>
      </c>
      <c r="I318" s="251" t="s">
        <v>2</v>
      </c>
      <c r="J318" s="250">
        <v>3</v>
      </c>
      <c r="K318" s="251" t="s">
        <v>3</v>
      </c>
      <c r="L318" s="250">
        <v>3</v>
      </c>
      <c r="M318" s="251" t="s">
        <v>4</v>
      </c>
    </row>
    <row r="319" spans="1:13" ht="16.5">
      <c r="A319" s="365" t="s">
        <v>547</v>
      </c>
      <c r="B319" s="369" t="s">
        <v>134</v>
      </c>
      <c r="C319" s="257" t="s">
        <v>1023</v>
      </c>
      <c r="D319" s="257" t="s">
        <v>1023</v>
      </c>
      <c r="E319" s="260" t="s">
        <v>1023</v>
      </c>
      <c r="F319" s="257" t="s">
        <v>1023</v>
      </c>
      <c r="G319" s="260" t="s">
        <v>1023</v>
      </c>
      <c r="H319" s="257" t="s">
        <v>1023</v>
      </c>
      <c r="I319" s="260" t="s">
        <v>1023</v>
      </c>
      <c r="J319" s="257" t="s">
        <v>1023</v>
      </c>
      <c r="K319" s="260" t="s">
        <v>1023</v>
      </c>
      <c r="L319" s="257" t="s">
        <v>1023</v>
      </c>
      <c r="M319" s="260" t="s">
        <v>1023</v>
      </c>
    </row>
    <row r="320" spans="1:13" ht="16.5">
      <c r="A320" s="366"/>
      <c r="B320" s="370"/>
      <c r="C320" s="257">
        <v>0.15</v>
      </c>
      <c r="D320" s="257">
        <v>0.15</v>
      </c>
      <c r="E320" s="272" t="s">
        <v>827</v>
      </c>
      <c r="F320" s="257">
        <v>0.15</v>
      </c>
      <c r="G320" s="272" t="s">
        <v>827</v>
      </c>
      <c r="H320" s="257">
        <v>0.15</v>
      </c>
      <c r="I320" s="272" t="s">
        <v>827</v>
      </c>
      <c r="J320" s="257">
        <v>0.15</v>
      </c>
      <c r="K320" s="272" t="s">
        <v>827</v>
      </c>
      <c r="L320" s="257">
        <v>0.15</v>
      </c>
      <c r="M320" s="272" t="s">
        <v>827</v>
      </c>
    </row>
    <row r="321" spans="1:13" ht="49.5">
      <c r="A321" s="366"/>
      <c r="B321" s="370"/>
      <c r="C321" s="257">
        <v>0.1</v>
      </c>
      <c r="D321" s="257">
        <v>0.1</v>
      </c>
      <c r="E321" s="272" t="s">
        <v>826</v>
      </c>
      <c r="F321" s="257">
        <v>0.1</v>
      </c>
      <c r="G321" s="272" t="s">
        <v>826</v>
      </c>
      <c r="H321" s="257">
        <v>0.1</v>
      </c>
      <c r="I321" s="272" t="s">
        <v>826</v>
      </c>
      <c r="J321" s="257">
        <v>0.1</v>
      </c>
      <c r="K321" s="272" t="s">
        <v>826</v>
      </c>
      <c r="L321" s="257">
        <v>0.1</v>
      </c>
      <c r="M321" s="272" t="s">
        <v>826</v>
      </c>
    </row>
    <row r="322" spans="1:13" ht="16.5">
      <c r="A322" s="366"/>
      <c r="B322" s="370"/>
      <c r="C322" s="257">
        <v>0.05</v>
      </c>
      <c r="D322" s="257">
        <v>0.05</v>
      </c>
      <c r="E322" s="260" t="s">
        <v>825</v>
      </c>
      <c r="F322" s="257">
        <v>0.05</v>
      </c>
      <c r="G322" s="260" t="s">
        <v>825</v>
      </c>
      <c r="H322" s="257">
        <v>0.05</v>
      </c>
      <c r="I322" s="260" t="s">
        <v>825</v>
      </c>
      <c r="J322" s="257">
        <v>0.05</v>
      </c>
      <c r="K322" s="260" t="s">
        <v>825</v>
      </c>
      <c r="L322" s="257">
        <v>0.05</v>
      </c>
      <c r="M322" s="260" t="s">
        <v>825</v>
      </c>
    </row>
    <row r="323" spans="1:13" ht="16.5">
      <c r="A323" s="366"/>
      <c r="B323" s="370"/>
      <c r="C323" s="257">
        <v>0.02</v>
      </c>
      <c r="D323" s="257">
        <v>0.02</v>
      </c>
      <c r="E323" s="260" t="s">
        <v>824</v>
      </c>
      <c r="F323" s="257">
        <v>0.02</v>
      </c>
      <c r="G323" s="260" t="s">
        <v>824</v>
      </c>
      <c r="H323" s="257">
        <v>0.02</v>
      </c>
      <c r="I323" s="260" t="s">
        <v>824</v>
      </c>
      <c r="J323" s="257">
        <v>0.02</v>
      </c>
      <c r="K323" s="260" t="s">
        <v>824</v>
      </c>
      <c r="L323" s="257">
        <v>0.02</v>
      </c>
      <c r="M323" s="260" t="s">
        <v>824</v>
      </c>
    </row>
    <row r="324" spans="1:13" ht="16.5">
      <c r="A324" s="366"/>
      <c r="B324" s="370"/>
      <c r="C324" s="257">
        <v>0</v>
      </c>
      <c r="D324" s="257">
        <v>0</v>
      </c>
      <c r="E324" s="260" t="s">
        <v>235</v>
      </c>
      <c r="F324" s="257">
        <v>0</v>
      </c>
      <c r="G324" s="260" t="s">
        <v>235</v>
      </c>
      <c r="H324" s="257">
        <v>0</v>
      </c>
      <c r="I324" s="260" t="s">
        <v>235</v>
      </c>
      <c r="J324" s="257">
        <v>0</v>
      </c>
      <c r="K324" s="260" t="s">
        <v>235</v>
      </c>
      <c r="L324" s="257">
        <v>0</v>
      </c>
      <c r="M324" s="260" t="s">
        <v>235</v>
      </c>
    </row>
    <row r="325" spans="1:13" ht="16.5">
      <c r="A325" s="367"/>
      <c r="B325" s="371"/>
      <c r="C325" s="257"/>
      <c r="D325" s="257"/>
      <c r="E325" s="261"/>
      <c r="F325" s="257"/>
      <c r="G325" s="261"/>
      <c r="H325" s="257"/>
      <c r="I325" s="261"/>
      <c r="J325" s="257"/>
      <c r="K325" s="261"/>
      <c r="L325" s="257"/>
      <c r="M325" s="261"/>
    </row>
    <row r="326" spans="1:13" ht="16.5">
      <c r="A326" s="235"/>
      <c r="B326" s="235"/>
      <c r="C326" s="235"/>
      <c r="D326" s="235"/>
      <c r="E326" s="235"/>
      <c r="F326" s="235"/>
      <c r="G326" s="235"/>
      <c r="H326" s="235"/>
      <c r="I326" s="235"/>
      <c r="J326" s="235"/>
      <c r="K326" s="235"/>
      <c r="L326" s="235"/>
      <c r="M326" s="235"/>
    </row>
    <row r="327" spans="1:13">
      <c r="A327" s="245"/>
      <c r="B327" s="246"/>
      <c r="C327" s="247"/>
      <c r="D327" s="248">
        <v>3</v>
      </c>
      <c r="E327" s="249" t="s">
        <v>947</v>
      </c>
      <c r="F327" s="250">
        <v>3</v>
      </c>
      <c r="G327" s="249" t="s">
        <v>1</v>
      </c>
      <c r="H327" s="250">
        <v>3</v>
      </c>
      <c r="I327" s="251" t="s">
        <v>2</v>
      </c>
      <c r="J327" s="250">
        <v>3</v>
      </c>
      <c r="K327" s="251" t="s">
        <v>3</v>
      </c>
      <c r="L327" s="250">
        <v>3</v>
      </c>
      <c r="M327" s="251" t="s">
        <v>4</v>
      </c>
    </row>
    <row r="328" spans="1:13" ht="16.5">
      <c r="A328" s="365" t="s">
        <v>747</v>
      </c>
      <c r="B328" s="369" t="s">
        <v>135</v>
      </c>
      <c r="C328" s="257" t="s">
        <v>1023</v>
      </c>
      <c r="D328" s="257" t="s">
        <v>1023</v>
      </c>
      <c r="E328" s="260" t="s">
        <v>1023</v>
      </c>
      <c r="F328" s="257" t="s">
        <v>1023</v>
      </c>
      <c r="G328" s="260" t="s">
        <v>1023</v>
      </c>
      <c r="H328" s="257" t="s">
        <v>1023</v>
      </c>
      <c r="I328" s="260" t="s">
        <v>1023</v>
      </c>
      <c r="J328" s="257" t="s">
        <v>1023</v>
      </c>
      <c r="K328" s="260" t="s">
        <v>1023</v>
      </c>
      <c r="L328" s="257" t="s">
        <v>1023</v>
      </c>
      <c r="M328" s="260" t="s">
        <v>1023</v>
      </c>
    </row>
    <row r="329" spans="1:13" ht="16.5">
      <c r="A329" s="366"/>
      <c r="B329" s="370"/>
      <c r="C329" s="257">
        <v>0.1</v>
      </c>
      <c r="D329" s="257">
        <v>0.1</v>
      </c>
      <c r="E329" s="261" t="s">
        <v>11</v>
      </c>
      <c r="F329" s="257">
        <v>0.1</v>
      </c>
      <c r="G329" s="261" t="s">
        <v>11</v>
      </c>
      <c r="H329" s="257">
        <v>0.1</v>
      </c>
      <c r="I329" s="261" t="s">
        <v>11</v>
      </c>
      <c r="J329" s="257">
        <v>0.1</v>
      </c>
      <c r="K329" s="261" t="s">
        <v>11</v>
      </c>
      <c r="L329" s="257">
        <v>0.1</v>
      </c>
      <c r="M329" s="261" t="s">
        <v>11</v>
      </c>
    </row>
    <row r="330" spans="1:13" ht="16.5">
      <c r="A330" s="367"/>
      <c r="B330" s="371"/>
      <c r="C330" s="257">
        <v>0</v>
      </c>
      <c r="D330" s="257">
        <v>0</v>
      </c>
      <c r="E330" s="261" t="s">
        <v>12</v>
      </c>
      <c r="F330" s="257">
        <v>0</v>
      </c>
      <c r="G330" s="261" t="s">
        <v>12</v>
      </c>
      <c r="H330" s="257">
        <v>0</v>
      </c>
      <c r="I330" s="261" t="s">
        <v>12</v>
      </c>
      <c r="J330" s="257">
        <v>0</v>
      </c>
      <c r="K330" s="261" t="s">
        <v>12</v>
      </c>
      <c r="L330" s="257">
        <v>0</v>
      </c>
      <c r="M330" s="261" t="s">
        <v>12</v>
      </c>
    </row>
    <row r="331" spans="1:13" ht="16.5">
      <c r="A331" s="235"/>
      <c r="B331" s="235"/>
      <c r="C331" s="235"/>
      <c r="D331" s="235"/>
      <c r="E331" s="235"/>
      <c r="F331" s="235"/>
      <c r="G331" s="235"/>
      <c r="H331" s="235"/>
      <c r="I331" s="235"/>
      <c r="J331" s="235"/>
      <c r="K331" s="235"/>
      <c r="L331" s="235"/>
      <c r="M331" s="235"/>
    </row>
    <row r="332" spans="1:13">
      <c r="A332" s="245"/>
      <c r="B332" s="246"/>
      <c r="C332" s="247"/>
      <c r="D332" s="248">
        <v>3</v>
      </c>
      <c r="E332" s="249" t="s">
        <v>947</v>
      </c>
      <c r="F332" s="250">
        <v>3</v>
      </c>
      <c r="G332" s="249" t="s">
        <v>1</v>
      </c>
      <c r="H332" s="250">
        <v>3</v>
      </c>
      <c r="I332" s="251" t="s">
        <v>2</v>
      </c>
      <c r="J332" s="250">
        <v>3</v>
      </c>
      <c r="K332" s="251" t="s">
        <v>3</v>
      </c>
      <c r="L332" s="250">
        <v>3</v>
      </c>
      <c r="M332" s="251" t="s">
        <v>4</v>
      </c>
    </row>
    <row r="333" spans="1:13" ht="16.5">
      <c r="A333" s="365" t="s">
        <v>748</v>
      </c>
      <c r="B333" s="369" t="s">
        <v>136</v>
      </c>
      <c r="C333" s="257" t="s">
        <v>1023</v>
      </c>
      <c r="D333" s="257" t="s">
        <v>1023</v>
      </c>
      <c r="E333" s="260" t="s">
        <v>1023</v>
      </c>
      <c r="F333" s="257" t="s">
        <v>1023</v>
      </c>
      <c r="G333" s="260" t="s">
        <v>1023</v>
      </c>
      <c r="H333" s="257" t="s">
        <v>1023</v>
      </c>
      <c r="I333" s="260" t="s">
        <v>1023</v>
      </c>
      <c r="J333" s="257" t="s">
        <v>1023</v>
      </c>
      <c r="K333" s="260" t="s">
        <v>1023</v>
      </c>
      <c r="L333" s="257" t="s">
        <v>1023</v>
      </c>
      <c r="M333" s="260" t="s">
        <v>1023</v>
      </c>
    </row>
    <row r="334" spans="1:13" ht="16.5">
      <c r="A334" s="366"/>
      <c r="B334" s="370"/>
      <c r="C334" s="257">
        <v>0.15</v>
      </c>
      <c r="D334" s="257">
        <v>0.15</v>
      </c>
      <c r="E334" s="261" t="s">
        <v>833</v>
      </c>
      <c r="F334" s="257">
        <v>0.15</v>
      </c>
      <c r="G334" s="261" t="s">
        <v>833</v>
      </c>
      <c r="H334" s="257">
        <v>0.15</v>
      </c>
      <c r="I334" s="261" t="s">
        <v>833</v>
      </c>
      <c r="J334" s="257">
        <v>0.15</v>
      </c>
      <c r="K334" s="261" t="s">
        <v>833</v>
      </c>
      <c r="L334" s="257">
        <v>0.15</v>
      </c>
      <c r="M334" s="261" t="s">
        <v>833</v>
      </c>
    </row>
    <row r="335" spans="1:13" ht="16.5">
      <c r="A335" s="366"/>
      <c r="B335" s="370"/>
      <c r="C335" s="257">
        <v>0.1</v>
      </c>
      <c r="D335" s="257">
        <v>0.1</v>
      </c>
      <c r="E335" s="261" t="s">
        <v>832</v>
      </c>
      <c r="F335" s="257">
        <v>0.1</v>
      </c>
      <c r="G335" s="261" t="s">
        <v>832</v>
      </c>
      <c r="H335" s="257">
        <v>0.1</v>
      </c>
      <c r="I335" s="261" t="s">
        <v>832</v>
      </c>
      <c r="J335" s="257">
        <v>0.1</v>
      </c>
      <c r="K335" s="261" t="s">
        <v>832</v>
      </c>
      <c r="L335" s="257">
        <v>0.1</v>
      </c>
      <c r="M335" s="261" t="s">
        <v>832</v>
      </c>
    </row>
    <row r="336" spans="1:13" ht="16.5">
      <c r="A336" s="366"/>
      <c r="B336" s="370"/>
      <c r="C336" s="257">
        <v>0.05</v>
      </c>
      <c r="D336" s="257">
        <v>0.05</v>
      </c>
      <c r="E336" s="261" t="s">
        <v>831</v>
      </c>
      <c r="F336" s="257">
        <v>0.05</v>
      </c>
      <c r="G336" s="261" t="s">
        <v>831</v>
      </c>
      <c r="H336" s="257">
        <v>0.05</v>
      </c>
      <c r="I336" s="261" t="s">
        <v>831</v>
      </c>
      <c r="J336" s="257">
        <v>0.05</v>
      </c>
      <c r="K336" s="261" t="s">
        <v>831</v>
      </c>
      <c r="L336" s="257">
        <v>0.05</v>
      </c>
      <c r="M336" s="261" t="s">
        <v>831</v>
      </c>
    </row>
    <row r="337" spans="1:13" ht="16.5">
      <c r="A337" s="366"/>
      <c r="B337" s="370"/>
      <c r="C337" s="257">
        <v>0</v>
      </c>
      <c r="D337" s="257">
        <v>0</v>
      </c>
      <c r="E337" s="261" t="s">
        <v>235</v>
      </c>
      <c r="F337" s="257">
        <v>0</v>
      </c>
      <c r="G337" s="261" t="s">
        <v>235</v>
      </c>
      <c r="H337" s="257">
        <v>0</v>
      </c>
      <c r="I337" s="261" t="s">
        <v>235</v>
      </c>
      <c r="J337" s="257">
        <v>0</v>
      </c>
      <c r="K337" s="261" t="s">
        <v>235</v>
      </c>
      <c r="L337" s="257">
        <v>0</v>
      </c>
      <c r="M337" s="261" t="s">
        <v>235</v>
      </c>
    </row>
    <row r="338" spans="1:13" ht="16.5">
      <c r="A338" s="367"/>
      <c r="B338" s="371"/>
      <c r="C338" s="257"/>
      <c r="D338" s="257"/>
      <c r="E338" s="261"/>
      <c r="F338" s="257"/>
      <c r="G338" s="261"/>
      <c r="H338" s="257"/>
      <c r="I338" s="261"/>
      <c r="J338" s="257"/>
      <c r="K338" s="261"/>
      <c r="L338" s="257"/>
      <c r="M338" s="261"/>
    </row>
    <row r="339" spans="1:13" ht="16.5">
      <c r="A339" s="235"/>
      <c r="B339" s="235"/>
      <c r="C339" s="235"/>
      <c r="D339" s="235"/>
      <c r="E339" s="235"/>
      <c r="F339" s="235"/>
      <c r="G339" s="235"/>
      <c r="H339" s="235"/>
      <c r="I339" s="235"/>
      <c r="J339" s="235"/>
      <c r="K339" s="235"/>
      <c r="L339" s="235"/>
      <c r="M339" s="235"/>
    </row>
    <row r="340" spans="1:13">
      <c r="A340" s="245"/>
      <c r="B340" s="246"/>
      <c r="C340" s="247"/>
      <c r="D340" s="248">
        <v>3</v>
      </c>
      <c r="E340" s="249" t="s">
        <v>947</v>
      </c>
      <c r="F340" s="250">
        <v>3</v>
      </c>
      <c r="G340" s="249" t="s">
        <v>1</v>
      </c>
      <c r="H340" s="250">
        <v>3</v>
      </c>
      <c r="I340" s="251" t="s">
        <v>2</v>
      </c>
      <c r="J340" s="250">
        <v>3</v>
      </c>
      <c r="K340" s="251" t="s">
        <v>3</v>
      </c>
      <c r="L340" s="250">
        <v>3</v>
      </c>
      <c r="M340" s="251" t="s">
        <v>4</v>
      </c>
    </row>
    <row r="341" spans="1:13" ht="16.5">
      <c r="A341" s="365" t="s">
        <v>749</v>
      </c>
      <c r="B341" s="369" t="s">
        <v>138</v>
      </c>
      <c r="C341" s="257" t="s">
        <v>1023</v>
      </c>
      <c r="D341" s="257" t="s">
        <v>1023</v>
      </c>
      <c r="E341" s="260" t="s">
        <v>1023</v>
      </c>
      <c r="F341" s="257" t="s">
        <v>1023</v>
      </c>
      <c r="G341" s="260" t="s">
        <v>1023</v>
      </c>
      <c r="H341" s="257" t="s">
        <v>1023</v>
      </c>
      <c r="I341" s="260" t="s">
        <v>1023</v>
      </c>
      <c r="J341" s="257" t="s">
        <v>1023</v>
      </c>
      <c r="K341" s="260" t="s">
        <v>1023</v>
      </c>
      <c r="L341" s="257" t="s">
        <v>1023</v>
      </c>
      <c r="M341" s="260" t="s">
        <v>1023</v>
      </c>
    </row>
    <row r="342" spans="1:13" ht="16.5">
      <c r="A342" s="366"/>
      <c r="B342" s="370"/>
      <c r="C342" s="257">
        <v>0.1</v>
      </c>
      <c r="D342" s="257">
        <v>0.1</v>
      </c>
      <c r="E342" s="261" t="s">
        <v>11</v>
      </c>
      <c r="F342" s="257">
        <v>0.1</v>
      </c>
      <c r="G342" s="261" t="s">
        <v>11</v>
      </c>
      <c r="H342" s="257">
        <v>0.1</v>
      </c>
      <c r="I342" s="261" t="s">
        <v>11</v>
      </c>
      <c r="J342" s="257">
        <v>0.1</v>
      </c>
      <c r="K342" s="261" t="s">
        <v>11</v>
      </c>
      <c r="L342" s="257">
        <v>0.1</v>
      </c>
      <c r="M342" s="261" t="s">
        <v>11</v>
      </c>
    </row>
    <row r="343" spans="1:13" ht="16.5">
      <c r="A343" s="367"/>
      <c r="B343" s="371"/>
      <c r="C343" s="257">
        <v>0</v>
      </c>
      <c r="D343" s="257">
        <v>0</v>
      </c>
      <c r="E343" s="261" t="s">
        <v>12</v>
      </c>
      <c r="F343" s="257">
        <v>0</v>
      </c>
      <c r="G343" s="261" t="s">
        <v>12</v>
      </c>
      <c r="H343" s="257">
        <v>0</v>
      </c>
      <c r="I343" s="261" t="s">
        <v>12</v>
      </c>
      <c r="J343" s="257">
        <v>0</v>
      </c>
      <c r="K343" s="261" t="s">
        <v>12</v>
      </c>
      <c r="L343" s="257">
        <v>0</v>
      </c>
      <c r="M343" s="261" t="s">
        <v>12</v>
      </c>
    </row>
    <row r="344" spans="1:13" ht="16.5">
      <c r="A344" s="235"/>
      <c r="B344" s="235"/>
      <c r="C344" s="235"/>
      <c r="D344" s="235"/>
      <c r="E344" s="235"/>
      <c r="F344" s="235"/>
      <c r="G344" s="235"/>
      <c r="H344" s="235"/>
      <c r="I344" s="235"/>
      <c r="J344" s="235"/>
      <c r="K344" s="235"/>
      <c r="L344" s="235"/>
      <c r="M344" s="235"/>
    </row>
    <row r="345" spans="1:13">
      <c r="A345" s="245"/>
      <c r="B345" s="246"/>
      <c r="C345" s="247"/>
      <c r="D345" s="248">
        <v>3</v>
      </c>
      <c r="E345" s="249" t="s">
        <v>947</v>
      </c>
      <c r="F345" s="250">
        <v>3</v>
      </c>
      <c r="G345" s="249" t="s">
        <v>1</v>
      </c>
      <c r="H345" s="250">
        <v>3</v>
      </c>
      <c r="I345" s="251" t="s">
        <v>2</v>
      </c>
      <c r="J345" s="250">
        <v>3</v>
      </c>
      <c r="K345" s="251" t="s">
        <v>3</v>
      </c>
      <c r="L345" s="250">
        <v>3</v>
      </c>
      <c r="M345" s="251" t="s">
        <v>4</v>
      </c>
    </row>
    <row r="346" spans="1:13" ht="16.5">
      <c r="A346" s="365" t="s">
        <v>750</v>
      </c>
      <c r="B346" s="369" t="s">
        <v>139</v>
      </c>
      <c r="C346" s="257" t="s">
        <v>1023</v>
      </c>
      <c r="D346" s="257" t="s">
        <v>1023</v>
      </c>
      <c r="E346" s="260" t="s">
        <v>1023</v>
      </c>
      <c r="F346" s="257" t="s">
        <v>1023</v>
      </c>
      <c r="G346" s="260" t="s">
        <v>1023</v>
      </c>
      <c r="H346" s="257" t="s">
        <v>1023</v>
      </c>
      <c r="I346" s="260" t="s">
        <v>1023</v>
      </c>
      <c r="J346" s="257" t="s">
        <v>1023</v>
      </c>
      <c r="K346" s="260" t="s">
        <v>1023</v>
      </c>
      <c r="L346" s="257" t="s">
        <v>1023</v>
      </c>
      <c r="M346" s="260" t="s">
        <v>1023</v>
      </c>
    </row>
    <row r="347" spans="1:13" ht="16.5">
      <c r="A347" s="366"/>
      <c r="B347" s="370"/>
      <c r="C347" s="257">
        <v>0.1</v>
      </c>
      <c r="D347" s="257">
        <v>0.1</v>
      </c>
      <c r="E347" s="261" t="s">
        <v>11</v>
      </c>
      <c r="F347" s="257">
        <v>0.1</v>
      </c>
      <c r="G347" s="261" t="s">
        <v>11</v>
      </c>
      <c r="H347" s="257">
        <v>0.1</v>
      </c>
      <c r="I347" s="261" t="s">
        <v>11</v>
      </c>
      <c r="J347" s="257">
        <v>0.1</v>
      </c>
      <c r="K347" s="261" t="s">
        <v>11</v>
      </c>
      <c r="L347" s="257">
        <v>0.1</v>
      </c>
      <c r="M347" s="261" t="s">
        <v>11</v>
      </c>
    </row>
    <row r="348" spans="1:13" ht="16.5">
      <c r="A348" s="367"/>
      <c r="B348" s="371"/>
      <c r="C348" s="257">
        <v>0</v>
      </c>
      <c r="D348" s="257">
        <v>0</v>
      </c>
      <c r="E348" s="261" t="s">
        <v>12</v>
      </c>
      <c r="F348" s="257">
        <v>0</v>
      </c>
      <c r="G348" s="261" t="s">
        <v>12</v>
      </c>
      <c r="H348" s="257">
        <v>0</v>
      </c>
      <c r="I348" s="261" t="s">
        <v>12</v>
      </c>
      <c r="J348" s="257">
        <v>0</v>
      </c>
      <c r="K348" s="261" t="s">
        <v>12</v>
      </c>
      <c r="L348" s="257">
        <v>0</v>
      </c>
      <c r="M348" s="261" t="s">
        <v>12</v>
      </c>
    </row>
    <row r="349" spans="1:13" ht="16.5">
      <c r="A349" s="235"/>
      <c r="B349" s="235"/>
      <c r="C349" s="235"/>
      <c r="D349" s="235"/>
      <c r="E349" s="235"/>
      <c r="F349" s="235"/>
      <c r="G349" s="235"/>
      <c r="H349" s="235"/>
      <c r="I349" s="235"/>
      <c r="J349" s="235"/>
      <c r="K349" s="235"/>
      <c r="L349" s="235"/>
      <c r="M349" s="235"/>
    </row>
    <row r="350" spans="1:13">
      <c r="A350" s="245"/>
      <c r="B350" s="246"/>
      <c r="C350" s="247"/>
      <c r="D350" s="248">
        <v>3</v>
      </c>
      <c r="E350" s="249" t="s">
        <v>947</v>
      </c>
      <c r="F350" s="250">
        <v>3</v>
      </c>
      <c r="G350" s="249" t="s">
        <v>1</v>
      </c>
      <c r="H350" s="250">
        <v>3</v>
      </c>
      <c r="I350" s="251" t="s">
        <v>2</v>
      </c>
      <c r="J350" s="250">
        <v>3</v>
      </c>
      <c r="K350" s="251" t="s">
        <v>3</v>
      </c>
      <c r="L350" s="250">
        <v>3</v>
      </c>
      <c r="M350" s="251" t="s">
        <v>4</v>
      </c>
    </row>
    <row r="351" spans="1:13" ht="16.5">
      <c r="A351" s="365" t="s">
        <v>751</v>
      </c>
      <c r="B351" s="369" t="s">
        <v>140</v>
      </c>
      <c r="C351" s="257" t="s">
        <v>1023</v>
      </c>
      <c r="D351" s="257" t="s">
        <v>1023</v>
      </c>
      <c r="E351" s="260" t="s">
        <v>1023</v>
      </c>
      <c r="F351" s="257" t="s">
        <v>1023</v>
      </c>
      <c r="G351" s="260" t="s">
        <v>1023</v>
      </c>
      <c r="H351" s="257" t="s">
        <v>1023</v>
      </c>
      <c r="I351" s="260" t="s">
        <v>1023</v>
      </c>
      <c r="J351" s="257" t="s">
        <v>1023</v>
      </c>
      <c r="K351" s="260" t="s">
        <v>1023</v>
      </c>
      <c r="L351" s="257" t="s">
        <v>1023</v>
      </c>
      <c r="M351" s="260" t="s">
        <v>1023</v>
      </c>
    </row>
    <row r="352" spans="1:13" ht="16.5">
      <c r="A352" s="366"/>
      <c r="B352" s="370"/>
      <c r="C352" s="257">
        <v>0.1</v>
      </c>
      <c r="D352" s="257">
        <v>0.1</v>
      </c>
      <c r="E352" s="261" t="s">
        <v>11</v>
      </c>
      <c r="F352" s="257">
        <v>0.1</v>
      </c>
      <c r="G352" s="261" t="s">
        <v>11</v>
      </c>
      <c r="H352" s="257">
        <v>0.1</v>
      </c>
      <c r="I352" s="261" t="s">
        <v>11</v>
      </c>
      <c r="J352" s="257">
        <v>0.1</v>
      </c>
      <c r="K352" s="261" t="s">
        <v>11</v>
      </c>
      <c r="L352" s="257">
        <v>0.1</v>
      </c>
      <c r="M352" s="261" t="s">
        <v>11</v>
      </c>
    </row>
    <row r="353" spans="1:13" ht="16.5">
      <c r="A353" s="367"/>
      <c r="B353" s="371"/>
      <c r="C353" s="257">
        <v>0</v>
      </c>
      <c r="D353" s="257">
        <v>0</v>
      </c>
      <c r="E353" s="261" t="s">
        <v>12</v>
      </c>
      <c r="F353" s="257">
        <v>0</v>
      </c>
      <c r="G353" s="261" t="s">
        <v>12</v>
      </c>
      <c r="H353" s="257">
        <v>0</v>
      </c>
      <c r="I353" s="261" t="s">
        <v>12</v>
      </c>
      <c r="J353" s="257">
        <v>0</v>
      </c>
      <c r="K353" s="261" t="s">
        <v>12</v>
      </c>
      <c r="L353" s="257">
        <v>0</v>
      </c>
      <c r="M353" s="261" t="s">
        <v>12</v>
      </c>
    </row>
  </sheetData>
  <mergeCells count="111">
    <mergeCell ref="A1:M1"/>
    <mergeCell ref="A346:A348"/>
    <mergeCell ref="B346:B348"/>
    <mergeCell ref="A341:A343"/>
    <mergeCell ref="B341:B343"/>
    <mergeCell ref="A216:A218"/>
    <mergeCell ref="B216:B218"/>
    <mergeCell ref="A221:A225"/>
    <mergeCell ref="A228:A233"/>
    <mergeCell ref="A252:A254"/>
    <mergeCell ref="B252:B254"/>
    <mergeCell ref="A236:A241"/>
    <mergeCell ref="A244:A249"/>
    <mergeCell ref="A178:A180"/>
    <mergeCell ref="B178:B180"/>
    <mergeCell ref="A144:A148"/>
    <mergeCell ref="B144:B148"/>
    <mergeCell ref="A139:A141"/>
    <mergeCell ref="B139:B141"/>
    <mergeCell ref="A200:A202"/>
    <mergeCell ref="B200:B202"/>
    <mergeCell ref="A210:A212"/>
    <mergeCell ref="B210:B212"/>
    <mergeCell ref="A299:A302"/>
    <mergeCell ref="A173:A175"/>
    <mergeCell ref="B173:B175"/>
    <mergeCell ref="A279:A283"/>
    <mergeCell ref="A351:A353"/>
    <mergeCell ref="B351:B353"/>
    <mergeCell ref="A306:A308"/>
    <mergeCell ref="B306:B308"/>
    <mergeCell ref="A311:A316"/>
    <mergeCell ref="A319:A325"/>
    <mergeCell ref="B311:B316"/>
    <mergeCell ref="B319:B325"/>
    <mergeCell ref="A328:A330"/>
    <mergeCell ref="B328:B330"/>
    <mergeCell ref="A333:A338"/>
    <mergeCell ref="B333:B338"/>
    <mergeCell ref="A65:A70"/>
    <mergeCell ref="B65:B70"/>
    <mergeCell ref="A191:A197"/>
    <mergeCell ref="B299:B302"/>
    <mergeCell ref="A205:A207"/>
    <mergeCell ref="B205:B207"/>
    <mergeCell ref="A110:A114"/>
    <mergeCell ref="B110:B114"/>
    <mergeCell ref="A96:A100"/>
    <mergeCell ref="B96:B100"/>
    <mergeCell ref="A103:A107"/>
    <mergeCell ref="A87:A93"/>
    <mergeCell ref="B87:B93"/>
    <mergeCell ref="B124:B128"/>
    <mergeCell ref="A131:A136"/>
    <mergeCell ref="B131:B136"/>
    <mergeCell ref="B184:B188"/>
    <mergeCell ref="B191:B197"/>
    <mergeCell ref="A151:A155"/>
    <mergeCell ref="B151:B155"/>
    <mergeCell ref="A168:A170"/>
    <mergeCell ref="B168:B170"/>
    <mergeCell ref="A163:A165"/>
    <mergeCell ref="B163:B165"/>
    <mergeCell ref="B80:B84"/>
    <mergeCell ref="B103:B107"/>
    <mergeCell ref="A57:M57"/>
    <mergeCell ref="A286:A290"/>
    <mergeCell ref="A2:M2"/>
    <mergeCell ref="A293:A296"/>
    <mergeCell ref="B221:B225"/>
    <mergeCell ref="B228:B233"/>
    <mergeCell ref="B236:B241"/>
    <mergeCell ref="B244:B249"/>
    <mergeCell ref="B272:B276"/>
    <mergeCell ref="B279:B283"/>
    <mergeCell ref="B286:B290"/>
    <mergeCell ref="B293:B296"/>
    <mergeCell ref="A257:A259"/>
    <mergeCell ref="B257:B259"/>
    <mergeCell ref="A267:A269"/>
    <mergeCell ref="B267:B269"/>
    <mergeCell ref="A262:A264"/>
    <mergeCell ref="B262:B264"/>
    <mergeCell ref="A272:A276"/>
    <mergeCell ref="A117:A121"/>
    <mergeCell ref="B117:B121"/>
    <mergeCell ref="A124:A128"/>
    <mergeCell ref="A6:A10"/>
    <mergeCell ref="A12:A16"/>
    <mergeCell ref="A18:A22"/>
    <mergeCell ref="A24:A28"/>
    <mergeCell ref="B18:B22"/>
    <mergeCell ref="B24:B28"/>
    <mergeCell ref="B12:B16"/>
    <mergeCell ref="B6:B10"/>
    <mergeCell ref="A184:A188"/>
    <mergeCell ref="A45:A49"/>
    <mergeCell ref="B45:B49"/>
    <mergeCell ref="A51:A55"/>
    <mergeCell ref="B51:B55"/>
    <mergeCell ref="A33:A37"/>
    <mergeCell ref="B33:B37"/>
    <mergeCell ref="A39:A43"/>
    <mergeCell ref="B39:B43"/>
    <mergeCell ref="A158:A160"/>
    <mergeCell ref="B158:B160"/>
    <mergeCell ref="A59:A62"/>
    <mergeCell ref="B59:B62"/>
    <mergeCell ref="A73:A77"/>
    <mergeCell ref="B73:B77"/>
    <mergeCell ref="A80:A84"/>
  </mergeCells>
  <conditionalFormatting sqref="D3 F3 H3 J3 L3">
    <cfRule type="cellIs" dxfId="1661" priority="91" stopIfTrue="1" operator="equal">
      <formula>1</formula>
    </cfRule>
    <cfRule type="cellIs" dxfId="1660" priority="92" stopIfTrue="1" operator="equal">
      <formula>2</formula>
    </cfRule>
    <cfRule type="cellIs" dxfId="1659" priority="93" stopIfTrue="1" operator="equal">
      <formula>3</formula>
    </cfRule>
  </conditionalFormatting>
  <conditionalFormatting sqref="D5 F5 H5 J5 L5">
    <cfRule type="cellIs" dxfId="1658" priority="34" stopIfTrue="1" operator="equal">
      <formula>1</formula>
    </cfRule>
    <cfRule type="cellIs" dxfId="1657" priority="35" stopIfTrue="1" operator="equal">
      <formula>2</formula>
    </cfRule>
    <cfRule type="cellIs" dxfId="1656" priority="36" stopIfTrue="1" operator="equal">
      <formula>3</formula>
    </cfRule>
  </conditionalFormatting>
  <conditionalFormatting sqref="D11 F11 H11 J11 L11">
    <cfRule type="cellIs" dxfId="1655" priority="28" stopIfTrue="1" operator="equal">
      <formula>1</formula>
    </cfRule>
    <cfRule type="cellIs" dxfId="1654" priority="29" stopIfTrue="1" operator="equal">
      <formula>2</formula>
    </cfRule>
    <cfRule type="cellIs" dxfId="1653" priority="30" stopIfTrue="1" operator="equal">
      <formula>3</formula>
    </cfRule>
  </conditionalFormatting>
  <conditionalFormatting sqref="D17 F17 H17 J17 L17">
    <cfRule type="cellIs" dxfId="1652" priority="25" stopIfTrue="1" operator="equal">
      <formula>1</formula>
    </cfRule>
    <cfRule type="cellIs" dxfId="1651" priority="26" stopIfTrue="1" operator="equal">
      <formula>2</formula>
    </cfRule>
    <cfRule type="cellIs" dxfId="1650" priority="27" stopIfTrue="1" operator="equal">
      <formula>3</formula>
    </cfRule>
  </conditionalFormatting>
  <conditionalFormatting sqref="D23 F23 H23 J23 L23">
    <cfRule type="cellIs" dxfId="1649" priority="22" stopIfTrue="1" operator="equal">
      <formula>1</formula>
    </cfRule>
    <cfRule type="cellIs" dxfId="1648" priority="23" stopIfTrue="1" operator="equal">
      <formula>2</formula>
    </cfRule>
    <cfRule type="cellIs" dxfId="1647" priority="24" stopIfTrue="1" operator="equal">
      <formula>3</formula>
    </cfRule>
  </conditionalFormatting>
  <conditionalFormatting sqref="D30 F30 H30 J30 L30">
    <cfRule type="cellIs" dxfId="1646" priority="19" stopIfTrue="1" operator="equal">
      <formula>1</formula>
    </cfRule>
    <cfRule type="cellIs" dxfId="1645" priority="20" stopIfTrue="1" operator="equal">
      <formula>2</formula>
    </cfRule>
    <cfRule type="cellIs" dxfId="1644" priority="21" stopIfTrue="1" operator="equal">
      <formula>3</formula>
    </cfRule>
  </conditionalFormatting>
  <conditionalFormatting sqref="D32 F32 H32 J32 L32">
    <cfRule type="cellIs" dxfId="1643" priority="16" stopIfTrue="1" operator="equal">
      <formula>1</formula>
    </cfRule>
    <cfRule type="cellIs" dxfId="1642" priority="17" stopIfTrue="1" operator="equal">
      <formula>2</formula>
    </cfRule>
    <cfRule type="cellIs" dxfId="1641" priority="18" stopIfTrue="1" operator="equal">
      <formula>3</formula>
    </cfRule>
  </conditionalFormatting>
  <conditionalFormatting sqref="D38 F38 H38 J38 L38">
    <cfRule type="cellIs" dxfId="1640" priority="10" stopIfTrue="1" operator="equal">
      <formula>1</formula>
    </cfRule>
    <cfRule type="cellIs" dxfId="1639" priority="11" stopIfTrue="1" operator="equal">
      <formula>2</formula>
    </cfRule>
    <cfRule type="cellIs" dxfId="1638" priority="12" stopIfTrue="1" operator="equal">
      <formula>3</formula>
    </cfRule>
  </conditionalFormatting>
  <conditionalFormatting sqref="D44 F44 H44 J44 L44">
    <cfRule type="cellIs" dxfId="1637" priority="7" stopIfTrue="1" operator="equal">
      <formula>1</formula>
    </cfRule>
    <cfRule type="cellIs" dxfId="1636" priority="8" stopIfTrue="1" operator="equal">
      <formula>2</formula>
    </cfRule>
    <cfRule type="cellIs" dxfId="1635" priority="9" stopIfTrue="1" operator="equal">
      <formula>3</formula>
    </cfRule>
  </conditionalFormatting>
  <conditionalFormatting sqref="D50 F50 H50 J50 L50">
    <cfRule type="cellIs" dxfId="1634" priority="4" stopIfTrue="1" operator="equal">
      <formula>1</formula>
    </cfRule>
    <cfRule type="cellIs" dxfId="1633" priority="5" stopIfTrue="1" operator="equal">
      <formula>2</formula>
    </cfRule>
    <cfRule type="cellIs" dxfId="1632" priority="6" stopIfTrue="1" operator="equal">
      <formula>3</formula>
    </cfRule>
  </conditionalFormatting>
  <conditionalFormatting sqref="D58 F58 H58 J58 L58">
    <cfRule type="cellIs" dxfId="1631" priority="616" stopIfTrue="1" operator="equal">
      <formula>1</formula>
    </cfRule>
    <cfRule type="cellIs" dxfId="1630" priority="617" stopIfTrue="1" operator="equal">
      <formula>2</formula>
    </cfRule>
    <cfRule type="cellIs" dxfId="1629" priority="618" stopIfTrue="1" operator="equal">
      <formula>3</formula>
    </cfRule>
  </conditionalFormatting>
  <conditionalFormatting sqref="D64 F64 H64 J64 L64">
    <cfRule type="cellIs" dxfId="1628" priority="310" stopIfTrue="1" operator="equal">
      <formula>1</formula>
    </cfRule>
    <cfRule type="cellIs" dxfId="1627" priority="311" stopIfTrue="1" operator="equal">
      <formula>2</formula>
    </cfRule>
    <cfRule type="cellIs" dxfId="1626" priority="312" stopIfTrue="1" operator="equal">
      <formula>3</formula>
    </cfRule>
  </conditionalFormatting>
  <conditionalFormatting sqref="D72 F72 H72 J72 L72">
    <cfRule type="cellIs" dxfId="1625" priority="307" stopIfTrue="1" operator="equal">
      <formula>1</formula>
    </cfRule>
    <cfRule type="cellIs" dxfId="1624" priority="308" stopIfTrue="1" operator="equal">
      <formula>2</formula>
    </cfRule>
    <cfRule type="cellIs" dxfId="1623" priority="309" stopIfTrue="1" operator="equal">
      <formula>3</formula>
    </cfRule>
  </conditionalFormatting>
  <conditionalFormatting sqref="D79 F79 H79 J79 L79">
    <cfRule type="cellIs" dxfId="1622" priority="304" stopIfTrue="1" operator="equal">
      <formula>1</formula>
    </cfRule>
    <cfRule type="cellIs" dxfId="1621" priority="305" stopIfTrue="1" operator="equal">
      <formula>2</formula>
    </cfRule>
    <cfRule type="cellIs" dxfId="1620" priority="306" stopIfTrue="1" operator="equal">
      <formula>3</formula>
    </cfRule>
  </conditionalFormatting>
  <conditionalFormatting sqref="D86 F86 H86 J86 L86">
    <cfRule type="cellIs" dxfId="1619" priority="301" stopIfTrue="1" operator="equal">
      <formula>1</formula>
    </cfRule>
    <cfRule type="cellIs" dxfId="1618" priority="302" stopIfTrue="1" operator="equal">
      <formula>2</formula>
    </cfRule>
    <cfRule type="cellIs" dxfId="1617" priority="303" stopIfTrue="1" operator="equal">
      <formula>3</formula>
    </cfRule>
  </conditionalFormatting>
  <conditionalFormatting sqref="D95 F95 H95 J95 L95">
    <cfRule type="cellIs" dxfId="1616" priority="298" stopIfTrue="1" operator="equal">
      <formula>1</formula>
    </cfRule>
    <cfRule type="cellIs" dxfId="1615" priority="299" stopIfTrue="1" operator="equal">
      <formula>2</formula>
    </cfRule>
    <cfRule type="cellIs" dxfId="1614" priority="300" stopIfTrue="1" operator="equal">
      <formula>3</formula>
    </cfRule>
  </conditionalFormatting>
  <conditionalFormatting sqref="D102 F102 H102 J102 L102">
    <cfRule type="cellIs" dxfId="1613" priority="295" stopIfTrue="1" operator="equal">
      <formula>1</formula>
    </cfRule>
    <cfRule type="cellIs" dxfId="1612" priority="296" stopIfTrue="1" operator="equal">
      <formula>2</formula>
    </cfRule>
    <cfRule type="cellIs" dxfId="1611" priority="297" stopIfTrue="1" operator="equal">
      <formula>3</formula>
    </cfRule>
  </conditionalFormatting>
  <conditionalFormatting sqref="D109 F109 H109 J109 L109">
    <cfRule type="cellIs" dxfId="1610" priority="292" stopIfTrue="1" operator="equal">
      <formula>1</formula>
    </cfRule>
    <cfRule type="cellIs" dxfId="1609" priority="293" stopIfTrue="1" operator="equal">
      <formula>2</formula>
    </cfRule>
    <cfRule type="cellIs" dxfId="1608" priority="294" stopIfTrue="1" operator="equal">
      <formula>3</formula>
    </cfRule>
  </conditionalFormatting>
  <conditionalFormatting sqref="D116 F116 H116 J116 L116">
    <cfRule type="cellIs" dxfId="1607" priority="289" stopIfTrue="1" operator="equal">
      <formula>1</formula>
    </cfRule>
    <cfRule type="cellIs" dxfId="1606" priority="290" stopIfTrue="1" operator="equal">
      <formula>2</formula>
    </cfRule>
    <cfRule type="cellIs" dxfId="1605" priority="291" stopIfTrue="1" operator="equal">
      <formula>3</formula>
    </cfRule>
  </conditionalFormatting>
  <conditionalFormatting sqref="D123 F123 H123 J123 L123">
    <cfRule type="cellIs" dxfId="1604" priority="286" stopIfTrue="1" operator="equal">
      <formula>1</formula>
    </cfRule>
    <cfRule type="cellIs" dxfId="1603" priority="287" stopIfTrue="1" operator="equal">
      <formula>2</formula>
    </cfRule>
    <cfRule type="cellIs" dxfId="1602" priority="288" stopIfTrue="1" operator="equal">
      <formula>3</formula>
    </cfRule>
  </conditionalFormatting>
  <conditionalFormatting sqref="D130 F130 H130 J130 L130">
    <cfRule type="cellIs" dxfId="1601" priority="283" stopIfTrue="1" operator="equal">
      <formula>1</formula>
    </cfRule>
    <cfRule type="cellIs" dxfId="1600" priority="284" stopIfTrue="1" operator="equal">
      <formula>2</formula>
    </cfRule>
    <cfRule type="cellIs" dxfId="1599" priority="285" stopIfTrue="1" operator="equal">
      <formula>3</formula>
    </cfRule>
  </conditionalFormatting>
  <conditionalFormatting sqref="D138 F138 H138 J138 L138">
    <cfRule type="cellIs" dxfId="1598" priority="280" stopIfTrue="1" operator="equal">
      <formula>1</formula>
    </cfRule>
    <cfRule type="cellIs" dxfId="1597" priority="281" stopIfTrue="1" operator="equal">
      <formula>2</formula>
    </cfRule>
    <cfRule type="cellIs" dxfId="1596" priority="282" stopIfTrue="1" operator="equal">
      <formula>3</formula>
    </cfRule>
  </conditionalFormatting>
  <conditionalFormatting sqref="D143 F143 H143 J143 L143">
    <cfRule type="cellIs" dxfId="1595" priority="277" stopIfTrue="1" operator="equal">
      <formula>1</formula>
    </cfRule>
    <cfRule type="cellIs" dxfId="1594" priority="278" stopIfTrue="1" operator="equal">
      <formula>2</formula>
    </cfRule>
    <cfRule type="cellIs" dxfId="1593" priority="279" stopIfTrue="1" operator="equal">
      <formula>3</formula>
    </cfRule>
  </conditionalFormatting>
  <conditionalFormatting sqref="D150 F150 H150 J150 L150">
    <cfRule type="cellIs" dxfId="1592" priority="274" stopIfTrue="1" operator="equal">
      <formula>1</formula>
    </cfRule>
    <cfRule type="cellIs" dxfId="1591" priority="275" stopIfTrue="1" operator="equal">
      <formula>2</formula>
    </cfRule>
    <cfRule type="cellIs" dxfId="1590" priority="276" stopIfTrue="1" operator="equal">
      <formula>3</formula>
    </cfRule>
  </conditionalFormatting>
  <conditionalFormatting sqref="D157 F157 H157 J157 L157">
    <cfRule type="cellIs" dxfId="1589" priority="271" stopIfTrue="1" operator="equal">
      <formula>1</formula>
    </cfRule>
    <cfRule type="cellIs" dxfId="1588" priority="272" stopIfTrue="1" operator="equal">
      <formula>2</formula>
    </cfRule>
    <cfRule type="cellIs" dxfId="1587" priority="273" stopIfTrue="1" operator="equal">
      <formula>3</formula>
    </cfRule>
  </conditionalFormatting>
  <conditionalFormatting sqref="D162 F162 H162 J162 L162">
    <cfRule type="cellIs" dxfId="1586" priority="268" stopIfTrue="1" operator="equal">
      <formula>1</formula>
    </cfRule>
    <cfRule type="cellIs" dxfId="1585" priority="269" stopIfTrue="1" operator="equal">
      <formula>2</formula>
    </cfRule>
    <cfRule type="cellIs" dxfId="1584" priority="270" stopIfTrue="1" operator="equal">
      <formula>3</formula>
    </cfRule>
  </conditionalFormatting>
  <conditionalFormatting sqref="D167 F167 H167 J167 L167">
    <cfRule type="cellIs" dxfId="1583" priority="265" stopIfTrue="1" operator="equal">
      <formula>1</formula>
    </cfRule>
    <cfRule type="cellIs" dxfId="1582" priority="266" stopIfTrue="1" operator="equal">
      <formula>2</formula>
    </cfRule>
    <cfRule type="cellIs" dxfId="1581" priority="267" stopIfTrue="1" operator="equal">
      <formula>3</formula>
    </cfRule>
  </conditionalFormatting>
  <conditionalFormatting sqref="D172 F172 H172 J172 L172">
    <cfRule type="cellIs" dxfId="1580" priority="262" stopIfTrue="1" operator="equal">
      <formula>1</formula>
    </cfRule>
    <cfRule type="cellIs" dxfId="1579" priority="263" stopIfTrue="1" operator="equal">
      <formula>2</formula>
    </cfRule>
    <cfRule type="cellIs" dxfId="1578" priority="264" stopIfTrue="1" operator="equal">
      <formula>3</formula>
    </cfRule>
  </conditionalFormatting>
  <conditionalFormatting sqref="D177 F177 H177 J177 L177">
    <cfRule type="cellIs" dxfId="1577" priority="259" stopIfTrue="1" operator="equal">
      <formula>1</formula>
    </cfRule>
    <cfRule type="cellIs" dxfId="1576" priority="260" stopIfTrue="1" operator="equal">
      <formula>2</formula>
    </cfRule>
    <cfRule type="cellIs" dxfId="1575" priority="261" stopIfTrue="1" operator="equal">
      <formula>3</formula>
    </cfRule>
  </conditionalFormatting>
  <conditionalFormatting sqref="D182:D183 F182:F183 H182:H183 J182:J183 L182:L183">
    <cfRule type="cellIs" dxfId="1574" priority="247" stopIfTrue="1" operator="equal">
      <formula>1</formula>
    </cfRule>
    <cfRule type="cellIs" dxfId="1573" priority="248" stopIfTrue="1" operator="equal">
      <formula>2</formula>
    </cfRule>
    <cfRule type="cellIs" dxfId="1572" priority="249" stopIfTrue="1" operator="equal">
      <formula>3</formula>
    </cfRule>
  </conditionalFormatting>
  <conditionalFormatting sqref="D190 F190 H190 J190 L190">
    <cfRule type="cellIs" dxfId="1571" priority="244" stopIfTrue="1" operator="equal">
      <formula>1</formula>
    </cfRule>
    <cfRule type="cellIs" dxfId="1570" priority="245" stopIfTrue="1" operator="equal">
      <formula>2</formula>
    </cfRule>
    <cfRule type="cellIs" dxfId="1569" priority="246" stopIfTrue="1" operator="equal">
      <formula>3</formula>
    </cfRule>
  </conditionalFormatting>
  <conditionalFormatting sqref="D199 F199 H199 J199 L199">
    <cfRule type="cellIs" dxfId="1568" priority="241" stopIfTrue="1" operator="equal">
      <formula>1</formula>
    </cfRule>
    <cfRule type="cellIs" dxfId="1567" priority="242" stopIfTrue="1" operator="equal">
      <formula>2</formula>
    </cfRule>
    <cfRule type="cellIs" dxfId="1566" priority="243" stopIfTrue="1" operator="equal">
      <formula>3</formula>
    </cfRule>
  </conditionalFormatting>
  <conditionalFormatting sqref="D204 F204 H204 J204 L204">
    <cfRule type="cellIs" dxfId="1565" priority="238" stopIfTrue="1" operator="equal">
      <formula>1</formula>
    </cfRule>
    <cfRule type="cellIs" dxfId="1564" priority="239" stopIfTrue="1" operator="equal">
      <formula>2</formula>
    </cfRule>
    <cfRule type="cellIs" dxfId="1563" priority="240" stopIfTrue="1" operator="equal">
      <formula>3</formula>
    </cfRule>
  </conditionalFormatting>
  <conditionalFormatting sqref="D209 F209 H209 J209 L209">
    <cfRule type="cellIs" dxfId="1562" priority="235" stopIfTrue="1" operator="equal">
      <formula>1</formula>
    </cfRule>
    <cfRule type="cellIs" dxfId="1561" priority="236" stopIfTrue="1" operator="equal">
      <formula>2</formula>
    </cfRule>
    <cfRule type="cellIs" dxfId="1560" priority="237" stopIfTrue="1" operator="equal">
      <formula>3</formula>
    </cfRule>
  </conditionalFormatting>
  <conditionalFormatting sqref="D214:D215 F214:F215 H214:H215 J214:J215 L214:L215">
    <cfRule type="cellIs" dxfId="1559" priority="232" stopIfTrue="1" operator="equal">
      <formula>1</formula>
    </cfRule>
    <cfRule type="cellIs" dxfId="1558" priority="233" stopIfTrue="1" operator="equal">
      <formula>2</formula>
    </cfRule>
    <cfRule type="cellIs" dxfId="1557" priority="234" stopIfTrue="1" operator="equal">
      <formula>3</formula>
    </cfRule>
  </conditionalFormatting>
  <conditionalFormatting sqref="D220 F220 H220 J220 L220">
    <cfRule type="cellIs" dxfId="1556" priority="229" stopIfTrue="1" operator="equal">
      <formula>1</formula>
    </cfRule>
    <cfRule type="cellIs" dxfId="1555" priority="230" stopIfTrue="1" operator="equal">
      <formula>2</formula>
    </cfRule>
    <cfRule type="cellIs" dxfId="1554" priority="231" stopIfTrue="1" operator="equal">
      <formula>3</formula>
    </cfRule>
  </conditionalFormatting>
  <conditionalFormatting sqref="D227 F227 H227 J227 L227">
    <cfRule type="cellIs" dxfId="1553" priority="226" stopIfTrue="1" operator="equal">
      <formula>1</formula>
    </cfRule>
    <cfRule type="cellIs" dxfId="1552" priority="227" stopIfTrue="1" operator="equal">
      <formula>2</formula>
    </cfRule>
    <cfRule type="cellIs" dxfId="1551" priority="228" stopIfTrue="1" operator="equal">
      <formula>3</formula>
    </cfRule>
  </conditionalFormatting>
  <conditionalFormatting sqref="D235 F235 H235 J235 L235">
    <cfRule type="cellIs" dxfId="1550" priority="223" stopIfTrue="1" operator="equal">
      <formula>1</formula>
    </cfRule>
    <cfRule type="cellIs" dxfId="1549" priority="224" stopIfTrue="1" operator="equal">
      <formula>2</formula>
    </cfRule>
    <cfRule type="cellIs" dxfId="1548" priority="225" stopIfTrue="1" operator="equal">
      <formula>3</formula>
    </cfRule>
  </conditionalFormatting>
  <conditionalFormatting sqref="D243 F243 H243 J243 L243">
    <cfRule type="cellIs" dxfId="1547" priority="220" stopIfTrue="1" operator="equal">
      <formula>1</formula>
    </cfRule>
    <cfRule type="cellIs" dxfId="1546" priority="221" stopIfTrue="1" operator="equal">
      <formula>2</formula>
    </cfRule>
    <cfRule type="cellIs" dxfId="1545" priority="222" stopIfTrue="1" operator="equal">
      <formula>3</formula>
    </cfRule>
  </conditionalFormatting>
  <conditionalFormatting sqref="D251 F251 H251 J251 L251">
    <cfRule type="cellIs" dxfId="1544" priority="217" stopIfTrue="1" operator="equal">
      <formula>1</formula>
    </cfRule>
    <cfRule type="cellIs" dxfId="1543" priority="218" stopIfTrue="1" operator="equal">
      <formula>2</formula>
    </cfRule>
    <cfRule type="cellIs" dxfId="1542" priority="219" stopIfTrue="1" operator="equal">
      <formula>3</formula>
    </cfRule>
  </conditionalFormatting>
  <conditionalFormatting sqref="D256 F256 H256 J256 L256">
    <cfRule type="cellIs" dxfId="1541" priority="214" stopIfTrue="1" operator="equal">
      <formula>1</formula>
    </cfRule>
    <cfRule type="cellIs" dxfId="1540" priority="215" stopIfTrue="1" operator="equal">
      <formula>2</formula>
    </cfRule>
    <cfRule type="cellIs" dxfId="1539" priority="216" stopIfTrue="1" operator="equal">
      <formula>3</formula>
    </cfRule>
  </conditionalFormatting>
  <conditionalFormatting sqref="D261 F261 H261 J261 L261">
    <cfRule type="cellIs" dxfId="1538" priority="211" stopIfTrue="1" operator="equal">
      <formula>1</formula>
    </cfRule>
    <cfRule type="cellIs" dxfId="1537" priority="212" stopIfTrue="1" operator="equal">
      <formula>2</formula>
    </cfRule>
    <cfRule type="cellIs" dxfId="1536" priority="213" stopIfTrue="1" operator="equal">
      <formula>3</formula>
    </cfRule>
  </conditionalFormatting>
  <conditionalFormatting sqref="D266 F266 H266 J266 L266">
    <cfRule type="cellIs" dxfId="1535" priority="208" stopIfTrue="1" operator="equal">
      <formula>1</formula>
    </cfRule>
    <cfRule type="cellIs" dxfId="1534" priority="209" stopIfTrue="1" operator="equal">
      <formula>2</formula>
    </cfRule>
    <cfRule type="cellIs" dxfId="1533" priority="210" stopIfTrue="1" operator="equal">
      <formula>3</formula>
    </cfRule>
  </conditionalFormatting>
  <conditionalFormatting sqref="D271 F271 H271 J271 L271">
    <cfRule type="cellIs" dxfId="1532" priority="205" stopIfTrue="1" operator="equal">
      <formula>1</formula>
    </cfRule>
    <cfRule type="cellIs" dxfId="1531" priority="206" stopIfTrue="1" operator="equal">
      <formula>2</formula>
    </cfRule>
    <cfRule type="cellIs" dxfId="1530" priority="207" stopIfTrue="1" operator="equal">
      <formula>3</formula>
    </cfRule>
  </conditionalFormatting>
  <conditionalFormatting sqref="D278 F278 H278 J278 L278">
    <cfRule type="cellIs" dxfId="1529" priority="202" stopIfTrue="1" operator="equal">
      <formula>1</formula>
    </cfRule>
    <cfRule type="cellIs" dxfId="1528" priority="203" stopIfTrue="1" operator="equal">
      <formula>2</formula>
    </cfRule>
    <cfRule type="cellIs" dxfId="1527" priority="204" stopIfTrue="1" operator="equal">
      <formula>3</formula>
    </cfRule>
  </conditionalFormatting>
  <conditionalFormatting sqref="D285 F285 H285 J285 L285">
    <cfRule type="cellIs" dxfId="1526" priority="199" stopIfTrue="1" operator="equal">
      <formula>1</formula>
    </cfRule>
    <cfRule type="cellIs" dxfId="1525" priority="200" stopIfTrue="1" operator="equal">
      <formula>2</formula>
    </cfRule>
    <cfRule type="cellIs" dxfId="1524" priority="201" stopIfTrue="1" operator="equal">
      <formula>3</formula>
    </cfRule>
  </conditionalFormatting>
  <conditionalFormatting sqref="D292 F292 H292 J292 L292">
    <cfRule type="cellIs" dxfId="1523" priority="196" stopIfTrue="1" operator="equal">
      <formula>1</formula>
    </cfRule>
    <cfRule type="cellIs" dxfId="1522" priority="197" stopIfTrue="1" operator="equal">
      <formula>2</formula>
    </cfRule>
    <cfRule type="cellIs" dxfId="1521" priority="198" stopIfTrue="1" operator="equal">
      <formula>3</formula>
    </cfRule>
  </conditionalFormatting>
  <conditionalFormatting sqref="D298 F298 H298 J298 L298">
    <cfRule type="cellIs" dxfId="1520" priority="1" stopIfTrue="1" operator="equal">
      <formula>1</formula>
    </cfRule>
    <cfRule type="cellIs" dxfId="1519" priority="2" stopIfTrue="1" operator="equal">
      <formula>2</formula>
    </cfRule>
    <cfRule type="cellIs" dxfId="1518" priority="3" stopIfTrue="1" operator="equal">
      <formula>3</formula>
    </cfRule>
  </conditionalFormatting>
  <conditionalFormatting sqref="D304:D305 F304:F305 H304:H305 J304:J305 L304:L305">
    <cfRule type="cellIs" dxfId="1517" priority="145" stopIfTrue="1" operator="equal">
      <formula>1</formula>
    </cfRule>
    <cfRule type="cellIs" dxfId="1516" priority="146" stopIfTrue="1" operator="equal">
      <formula>2</formula>
    </cfRule>
    <cfRule type="cellIs" dxfId="1515" priority="147" stopIfTrue="1" operator="equal">
      <formula>3</formula>
    </cfRule>
  </conditionalFormatting>
  <conditionalFormatting sqref="D310 F310 H310 J310 L310">
    <cfRule type="cellIs" dxfId="1514" priority="142" stopIfTrue="1" operator="equal">
      <formula>1</formula>
    </cfRule>
    <cfRule type="cellIs" dxfId="1513" priority="143" stopIfTrue="1" operator="equal">
      <formula>2</formula>
    </cfRule>
    <cfRule type="cellIs" dxfId="1512" priority="144" stopIfTrue="1" operator="equal">
      <formula>3</formula>
    </cfRule>
  </conditionalFormatting>
  <conditionalFormatting sqref="D318 F318 H318 J318 L318">
    <cfRule type="cellIs" dxfId="1511" priority="139" stopIfTrue="1" operator="equal">
      <formula>1</formula>
    </cfRule>
    <cfRule type="cellIs" dxfId="1510" priority="140" stopIfTrue="1" operator="equal">
      <formula>2</formula>
    </cfRule>
    <cfRule type="cellIs" dxfId="1509" priority="141" stopIfTrue="1" operator="equal">
      <formula>3</formula>
    </cfRule>
  </conditionalFormatting>
  <conditionalFormatting sqref="D327 F327 H327 J327 L327">
    <cfRule type="cellIs" dxfId="1508" priority="136" stopIfTrue="1" operator="equal">
      <formula>1</formula>
    </cfRule>
    <cfRule type="cellIs" dxfId="1507" priority="137" stopIfTrue="1" operator="equal">
      <formula>2</formula>
    </cfRule>
    <cfRule type="cellIs" dxfId="1506" priority="138" stopIfTrue="1" operator="equal">
      <formula>3</formula>
    </cfRule>
  </conditionalFormatting>
  <conditionalFormatting sqref="D332 F332 H332 J332 L332">
    <cfRule type="cellIs" dxfId="1505" priority="133" stopIfTrue="1" operator="equal">
      <formula>1</formula>
    </cfRule>
    <cfRule type="cellIs" dxfId="1504" priority="134" stopIfTrue="1" operator="equal">
      <formula>2</formula>
    </cfRule>
    <cfRule type="cellIs" dxfId="1503" priority="135" stopIfTrue="1" operator="equal">
      <formula>3</formula>
    </cfRule>
  </conditionalFormatting>
  <conditionalFormatting sqref="D340 F340 H340 J340 L340">
    <cfRule type="cellIs" dxfId="1502" priority="130" stopIfTrue="1" operator="equal">
      <formula>1</formula>
    </cfRule>
    <cfRule type="cellIs" dxfId="1501" priority="131" stopIfTrue="1" operator="equal">
      <formula>2</formula>
    </cfRule>
    <cfRule type="cellIs" dxfId="1500" priority="132" stopIfTrue="1" operator="equal">
      <formula>3</formula>
    </cfRule>
  </conditionalFormatting>
  <conditionalFormatting sqref="D345 F345 H345 J345 L345">
    <cfRule type="cellIs" dxfId="1499" priority="127" stopIfTrue="1" operator="equal">
      <formula>1</formula>
    </cfRule>
    <cfRule type="cellIs" dxfId="1498" priority="128" stopIfTrue="1" operator="equal">
      <formula>2</formula>
    </cfRule>
    <cfRule type="cellIs" dxfId="1497" priority="129" stopIfTrue="1" operator="equal">
      <formula>3</formula>
    </cfRule>
  </conditionalFormatting>
  <conditionalFormatting sqref="D350 F350 H350 J350 L350">
    <cfRule type="cellIs" dxfId="1496" priority="124" stopIfTrue="1" operator="equal">
      <formula>1</formula>
    </cfRule>
    <cfRule type="cellIs" dxfId="1495" priority="125" stopIfTrue="1" operator="equal">
      <formula>2</formula>
    </cfRule>
    <cfRule type="cellIs" dxfId="1494" priority="126" stopIfTrue="1" operator="equal">
      <formula>3</formula>
    </cfRule>
  </conditionalFormatting>
  <conditionalFormatting sqref="D354:D1048576 F354:F1048576 H354:H1048576 J354:J1048576 L354:L1048576">
    <cfRule type="cellIs" dxfId="1493" priority="1060" stopIfTrue="1" operator="equal">
      <formula>1</formula>
    </cfRule>
    <cfRule type="cellIs" dxfId="1492" priority="1061" stopIfTrue="1" operator="equal">
      <formula>2</formula>
    </cfRule>
    <cfRule type="cellIs" dxfId="1491" priority="1062" stopIfTrue="1" operator="equal">
      <formula>3</formula>
    </cfRule>
  </conditionalFormatting>
  <pageMargins left="0.25" right="0.25" top="0.75" bottom="0.75" header="0.3" footer="0.3"/>
  <pageSetup paperSize="9" scale="5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2"/>
  <sheetViews>
    <sheetView zoomScaleNormal="100" workbookViewId="0">
      <pane ySplit="1" topLeftCell="A2" activePane="bottomLeft" state="frozen"/>
      <selection pane="bottomLeft"/>
    </sheetView>
  </sheetViews>
  <sheetFormatPr defaultColWidth="9.140625" defaultRowHeight="20.25"/>
  <cols>
    <col min="1" max="1" width="7.140625" style="274" customWidth="1"/>
    <col min="2" max="2" width="42" style="275" customWidth="1"/>
    <col min="3" max="3" width="8.140625" style="276" customWidth="1"/>
    <col min="4" max="4" width="7.85546875" style="277" customWidth="1"/>
    <col min="5" max="5" width="23.85546875" style="278" customWidth="1"/>
    <col min="6" max="6" width="7.85546875" style="279" customWidth="1"/>
    <col min="7" max="7" width="23.85546875" style="278" customWidth="1"/>
    <col min="8" max="8" width="7.85546875" style="279" customWidth="1"/>
    <col min="9" max="9" width="23.85546875" style="278" customWidth="1"/>
    <col min="10" max="10" width="7.85546875" style="279" customWidth="1"/>
    <col min="11" max="11" width="23.85546875" style="278" customWidth="1"/>
    <col min="12" max="12" width="7.85546875" style="279" customWidth="1"/>
    <col min="13" max="13" width="23.85546875" style="278" customWidth="1"/>
    <col min="14" max="14" width="9.140625" style="223"/>
    <col min="15" max="16" width="13.42578125" style="223" customWidth="1"/>
    <col min="17" max="17" width="22.140625" style="223" bestFit="1" customWidth="1"/>
    <col min="18" max="16384" width="9.140625" style="223"/>
  </cols>
  <sheetData>
    <row r="1" spans="1:16" ht="16.5">
      <c r="A1" s="280" t="s">
        <v>725</v>
      </c>
      <c r="B1" s="281"/>
      <c r="C1" s="282"/>
      <c r="D1" s="283"/>
      <c r="E1" s="283"/>
      <c r="F1" s="283"/>
      <c r="G1" s="283"/>
      <c r="H1" s="283"/>
      <c r="I1" s="283"/>
      <c r="J1" s="283"/>
      <c r="K1" s="283"/>
      <c r="L1" s="283"/>
      <c r="M1" s="283"/>
      <c r="O1" s="244" t="s">
        <v>1039</v>
      </c>
      <c r="P1" s="244" t="s">
        <v>1039</v>
      </c>
    </row>
    <row r="2" spans="1:16">
      <c r="A2" s="267" t="s">
        <v>842</v>
      </c>
      <c r="B2" s="267"/>
      <c r="C2" s="268"/>
      <c r="D2" s="269"/>
      <c r="E2" s="270"/>
      <c r="F2" s="271"/>
      <c r="G2" s="270"/>
      <c r="H2" s="271"/>
      <c r="I2" s="270"/>
      <c r="J2" s="271"/>
      <c r="K2" s="270"/>
      <c r="L2" s="271"/>
      <c r="M2" s="270"/>
      <c r="O2" s="234" t="s">
        <v>1023</v>
      </c>
      <c r="P2" s="234" t="s">
        <v>1023</v>
      </c>
    </row>
    <row r="3" spans="1:16">
      <c r="A3" s="245"/>
      <c r="B3" s="246"/>
      <c r="C3" s="247"/>
      <c r="D3" s="248">
        <v>3</v>
      </c>
      <c r="E3" s="249" t="s">
        <v>947</v>
      </c>
      <c r="F3" s="250">
        <v>3</v>
      </c>
      <c r="G3" s="249" t="s">
        <v>1</v>
      </c>
      <c r="H3" s="250">
        <v>3</v>
      </c>
      <c r="I3" s="251" t="s">
        <v>2</v>
      </c>
      <c r="J3" s="250">
        <v>3</v>
      </c>
      <c r="K3" s="251" t="s">
        <v>3</v>
      </c>
      <c r="L3" s="250">
        <v>3</v>
      </c>
      <c r="M3" s="251" t="s">
        <v>4</v>
      </c>
      <c r="O3" s="234" t="s">
        <v>11</v>
      </c>
      <c r="P3" s="234" t="s">
        <v>525</v>
      </c>
    </row>
    <row r="4" spans="1:16" ht="16.5">
      <c r="A4" s="381" t="s">
        <v>571</v>
      </c>
      <c r="B4" s="368" t="s">
        <v>456</v>
      </c>
      <c r="C4" s="257" t="s">
        <v>1023</v>
      </c>
      <c r="D4" s="257" t="s">
        <v>1023</v>
      </c>
      <c r="E4" s="260" t="s">
        <v>1023</v>
      </c>
      <c r="F4" s="257" t="s">
        <v>1023</v>
      </c>
      <c r="G4" s="260" t="s">
        <v>1023</v>
      </c>
      <c r="H4" s="257" t="s">
        <v>1023</v>
      </c>
      <c r="I4" s="260" t="s">
        <v>1023</v>
      </c>
      <c r="J4" s="257" t="s">
        <v>1023</v>
      </c>
      <c r="K4" s="260" t="s">
        <v>1023</v>
      </c>
      <c r="L4" s="257" t="s">
        <v>1023</v>
      </c>
      <c r="M4" s="260" t="s">
        <v>1023</v>
      </c>
      <c r="O4" s="234" t="s">
        <v>12</v>
      </c>
      <c r="P4" s="234" t="s">
        <v>235</v>
      </c>
    </row>
    <row r="5" spans="1:16" ht="16.5" customHeight="1">
      <c r="A5" s="381"/>
      <c r="B5" s="368"/>
      <c r="C5" s="257">
        <v>0.05</v>
      </c>
      <c r="D5" s="257">
        <v>0.05</v>
      </c>
      <c r="E5" s="260" t="s">
        <v>459</v>
      </c>
      <c r="F5" s="257">
        <v>0.05</v>
      </c>
      <c r="G5" s="260" t="s">
        <v>459</v>
      </c>
      <c r="H5" s="257">
        <v>0.05</v>
      </c>
      <c r="I5" s="260" t="s">
        <v>1536</v>
      </c>
      <c r="J5" s="257">
        <v>0.05</v>
      </c>
      <c r="K5" s="260" t="s">
        <v>1536</v>
      </c>
      <c r="L5" s="257">
        <v>0.05</v>
      </c>
      <c r="M5" s="260" t="s">
        <v>1536</v>
      </c>
    </row>
    <row r="6" spans="1:16" ht="16.5" customHeight="1">
      <c r="A6" s="381"/>
      <c r="B6" s="368"/>
      <c r="C6" s="257">
        <v>0</v>
      </c>
      <c r="D6" s="257">
        <v>0</v>
      </c>
      <c r="E6" s="260" t="s">
        <v>458</v>
      </c>
      <c r="F6" s="257">
        <v>0</v>
      </c>
      <c r="G6" s="260" t="s">
        <v>458</v>
      </c>
      <c r="H6" s="257">
        <v>0</v>
      </c>
      <c r="I6" s="260" t="s">
        <v>459</v>
      </c>
      <c r="J6" s="257">
        <v>0</v>
      </c>
      <c r="K6" s="260" t="s">
        <v>459</v>
      </c>
      <c r="L6" s="257">
        <v>0</v>
      </c>
      <c r="M6" s="260" t="s">
        <v>459</v>
      </c>
    </row>
    <row r="7" spans="1:16" ht="16.5" customHeight="1">
      <c r="A7" s="381"/>
      <c r="B7" s="368"/>
      <c r="C7" s="257"/>
      <c r="D7" s="257"/>
      <c r="E7" s="260"/>
      <c r="F7" s="257"/>
      <c r="G7" s="260"/>
      <c r="H7" s="257"/>
      <c r="I7" s="260"/>
      <c r="J7" s="257"/>
      <c r="K7" s="260"/>
      <c r="L7" s="257"/>
      <c r="M7" s="260"/>
    </row>
    <row r="8" spans="1:16" s="235" customFormat="1" ht="16.5"/>
    <row r="9" spans="1:16">
      <c r="A9" s="245"/>
      <c r="B9" s="246"/>
      <c r="C9" s="247"/>
      <c r="D9" s="248">
        <v>3</v>
      </c>
      <c r="E9" s="249" t="s">
        <v>947</v>
      </c>
      <c r="F9" s="250">
        <v>3</v>
      </c>
      <c r="G9" s="249" t="s">
        <v>1</v>
      </c>
      <c r="H9" s="250">
        <v>2</v>
      </c>
      <c r="I9" s="251" t="s">
        <v>2</v>
      </c>
      <c r="J9" s="250">
        <v>2</v>
      </c>
      <c r="K9" s="251" t="s">
        <v>3</v>
      </c>
      <c r="L9" s="250">
        <v>2</v>
      </c>
      <c r="M9" s="251" t="s">
        <v>4</v>
      </c>
    </row>
    <row r="10" spans="1:16" ht="16.5">
      <c r="A10" s="365" t="s">
        <v>579</v>
      </c>
      <c r="B10" s="369" t="s">
        <v>1537</v>
      </c>
      <c r="C10" s="257" t="s">
        <v>1023</v>
      </c>
      <c r="D10" s="257" t="s">
        <v>1023</v>
      </c>
      <c r="E10" s="260" t="s">
        <v>1023</v>
      </c>
      <c r="F10" s="257" t="s">
        <v>1023</v>
      </c>
      <c r="G10" s="260" t="s">
        <v>1023</v>
      </c>
      <c r="H10" s="257" t="s">
        <v>1023</v>
      </c>
      <c r="I10" s="260" t="s">
        <v>1023</v>
      </c>
      <c r="J10" s="257" t="s">
        <v>1023</v>
      </c>
      <c r="K10" s="260" t="s">
        <v>1023</v>
      </c>
      <c r="L10" s="257" t="s">
        <v>1023</v>
      </c>
      <c r="M10" s="260" t="s">
        <v>1023</v>
      </c>
    </row>
    <row r="11" spans="1:16" ht="16.5" customHeight="1">
      <c r="A11" s="366"/>
      <c r="B11" s="370"/>
      <c r="C11" s="257">
        <v>0.1</v>
      </c>
      <c r="D11" s="257">
        <v>0.1</v>
      </c>
      <c r="E11" s="260" t="s">
        <v>298</v>
      </c>
      <c r="F11" s="257">
        <v>0.1</v>
      </c>
      <c r="G11" s="260" t="s">
        <v>298</v>
      </c>
      <c r="H11" s="257">
        <v>0.1</v>
      </c>
      <c r="I11" s="260" t="s">
        <v>304</v>
      </c>
      <c r="J11" s="257">
        <v>0.1</v>
      </c>
      <c r="K11" s="260" t="s">
        <v>308</v>
      </c>
      <c r="L11" s="257">
        <v>0.1</v>
      </c>
      <c r="M11" s="260" t="s">
        <v>308</v>
      </c>
    </row>
    <row r="12" spans="1:16" ht="16.5" customHeight="1">
      <c r="A12" s="366"/>
      <c r="B12" s="370"/>
      <c r="C12" s="257">
        <v>0.05</v>
      </c>
      <c r="D12" s="257">
        <v>0.05</v>
      </c>
      <c r="E12" s="260" t="s">
        <v>297</v>
      </c>
      <c r="F12" s="257">
        <v>0.05</v>
      </c>
      <c r="G12" s="260" t="s">
        <v>297</v>
      </c>
      <c r="H12" s="257">
        <v>0.05</v>
      </c>
      <c r="I12" s="260" t="s">
        <v>298</v>
      </c>
      <c r="J12" s="257">
        <v>0.05</v>
      </c>
      <c r="K12" s="260" t="s">
        <v>304</v>
      </c>
      <c r="L12" s="257">
        <v>0.05</v>
      </c>
      <c r="M12" s="260" t="s">
        <v>304</v>
      </c>
    </row>
    <row r="13" spans="1:16" ht="16.5" customHeight="1">
      <c r="A13" s="366"/>
      <c r="B13" s="370"/>
      <c r="C13" s="257">
        <v>0</v>
      </c>
      <c r="D13" s="257">
        <v>0</v>
      </c>
      <c r="E13" s="260" t="s">
        <v>296</v>
      </c>
      <c r="F13" s="257">
        <v>0</v>
      </c>
      <c r="G13" s="260" t="s">
        <v>296</v>
      </c>
      <c r="H13" s="257">
        <v>0</v>
      </c>
      <c r="I13" s="258" t="s">
        <v>297</v>
      </c>
      <c r="J13" s="257">
        <v>0</v>
      </c>
      <c r="K13" s="258" t="s">
        <v>298</v>
      </c>
      <c r="L13" s="257">
        <v>0</v>
      </c>
      <c r="M13" s="258" t="s">
        <v>298</v>
      </c>
    </row>
    <row r="14" spans="1:16" ht="20.25" customHeight="1">
      <c r="A14" s="367"/>
      <c r="B14" s="371"/>
      <c r="C14" s="257"/>
      <c r="D14" s="257"/>
      <c r="E14" s="260"/>
      <c r="F14" s="257"/>
      <c r="G14" s="260"/>
      <c r="H14" s="257"/>
      <c r="I14" s="260"/>
      <c r="J14" s="257"/>
      <c r="K14" s="260"/>
      <c r="L14" s="257"/>
      <c r="M14" s="260"/>
    </row>
    <row r="15" spans="1:16" s="235" customFormat="1" ht="16.5"/>
    <row r="16" spans="1:16">
      <c r="A16" s="245"/>
      <c r="B16" s="246"/>
      <c r="C16" s="247"/>
      <c r="D16" s="248">
        <v>3</v>
      </c>
      <c r="E16" s="249" t="s">
        <v>947</v>
      </c>
      <c r="F16" s="250">
        <v>3</v>
      </c>
      <c r="G16" s="249" t="s">
        <v>1</v>
      </c>
      <c r="H16" s="250">
        <v>3</v>
      </c>
      <c r="I16" s="251" t="s">
        <v>2</v>
      </c>
      <c r="J16" s="250">
        <v>3</v>
      </c>
      <c r="K16" s="251" t="s">
        <v>3</v>
      </c>
      <c r="L16" s="250">
        <v>3</v>
      </c>
      <c r="M16" s="251" t="s">
        <v>4</v>
      </c>
    </row>
    <row r="17" spans="1:13" ht="16.5">
      <c r="A17" s="365" t="s">
        <v>593</v>
      </c>
      <c r="B17" s="369" t="s">
        <v>468</v>
      </c>
      <c r="C17" s="257" t="s">
        <v>1023</v>
      </c>
      <c r="D17" s="257" t="s">
        <v>1023</v>
      </c>
      <c r="E17" s="260" t="s">
        <v>1023</v>
      </c>
      <c r="F17" s="257" t="s">
        <v>1023</v>
      </c>
      <c r="G17" s="260" t="s">
        <v>1023</v>
      </c>
      <c r="H17" s="257" t="s">
        <v>1023</v>
      </c>
      <c r="I17" s="260" t="s">
        <v>1023</v>
      </c>
      <c r="J17" s="257" t="s">
        <v>1023</v>
      </c>
      <c r="K17" s="260" t="s">
        <v>1023</v>
      </c>
      <c r="L17" s="257" t="s">
        <v>1023</v>
      </c>
      <c r="M17" s="260" t="s">
        <v>1023</v>
      </c>
    </row>
    <row r="18" spans="1:13" ht="16.5" customHeight="1">
      <c r="A18" s="366"/>
      <c r="B18" s="370"/>
      <c r="C18" s="257">
        <v>0.3</v>
      </c>
      <c r="D18" s="257">
        <v>0.3</v>
      </c>
      <c r="E18" s="260" t="s">
        <v>469</v>
      </c>
      <c r="F18" s="257">
        <v>0.3</v>
      </c>
      <c r="G18" s="260" t="s">
        <v>469</v>
      </c>
      <c r="H18" s="257">
        <v>0.3</v>
      </c>
      <c r="I18" s="260" t="s">
        <v>469</v>
      </c>
      <c r="J18" s="257">
        <v>0.3</v>
      </c>
      <c r="K18" s="260" t="s">
        <v>469</v>
      </c>
      <c r="L18" s="257">
        <v>0.3</v>
      </c>
      <c r="M18" s="260" t="s">
        <v>469</v>
      </c>
    </row>
    <row r="19" spans="1:13" ht="33">
      <c r="A19" s="366"/>
      <c r="B19" s="370"/>
      <c r="C19" s="257">
        <v>0.2</v>
      </c>
      <c r="D19" s="257">
        <v>0.2</v>
      </c>
      <c r="E19" s="272" t="s">
        <v>470</v>
      </c>
      <c r="F19" s="257">
        <v>0.2</v>
      </c>
      <c r="G19" s="272" t="s">
        <v>470</v>
      </c>
      <c r="H19" s="257">
        <v>0.2</v>
      </c>
      <c r="I19" s="272" t="s">
        <v>470</v>
      </c>
      <c r="J19" s="257">
        <v>0.2</v>
      </c>
      <c r="K19" s="272" t="s">
        <v>470</v>
      </c>
      <c r="L19" s="257">
        <v>0.2</v>
      </c>
      <c r="M19" s="272" t="s">
        <v>470</v>
      </c>
    </row>
    <row r="20" spans="1:13" ht="16.5" customHeight="1">
      <c r="A20" s="366"/>
      <c r="B20" s="370"/>
      <c r="C20" s="257">
        <v>0.1</v>
      </c>
      <c r="D20" s="257">
        <v>0.1</v>
      </c>
      <c r="E20" s="272" t="s">
        <v>471</v>
      </c>
      <c r="F20" s="257">
        <v>0.1</v>
      </c>
      <c r="G20" s="272" t="s">
        <v>471</v>
      </c>
      <c r="H20" s="257">
        <v>0.1</v>
      </c>
      <c r="I20" s="272" t="s">
        <v>471</v>
      </c>
      <c r="J20" s="257">
        <v>0.1</v>
      </c>
      <c r="K20" s="272" t="s">
        <v>471</v>
      </c>
      <c r="L20" s="257">
        <v>0.1</v>
      </c>
      <c r="M20" s="272" t="s">
        <v>471</v>
      </c>
    </row>
    <row r="21" spans="1:13" ht="16.5" customHeight="1">
      <c r="A21" s="366"/>
      <c r="B21" s="370"/>
      <c r="C21" s="257">
        <v>0</v>
      </c>
      <c r="D21" s="257">
        <v>0</v>
      </c>
      <c r="E21" s="272" t="s">
        <v>472</v>
      </c>
      <c r="F21" s="257">
        <v>0</v>
      </c>
      <c r="G21" s="272" t="s">
        <v>472</v>
      </c>
      <c r="H21" s="257">
        <v>0</v>
      </c>
      <c r="I21" s="272" t="s">
        <v>472</v>
      </c>
      <c r="J21" s="257">
        <v>0</v>
      </c>
      <c r="K21" s="272" t="s">
        <v>472</v>
      </c>
      <c r="L21" s="257">
        <v>0</v>
      </c>
      <c r="M21" s="272" t="s">
        <v>472</v>
      </c>
    </row>
    <row r="22" spans="1:13" ht="16.5">
      <c r="A22" s="367"/>
      <c r="B22" s="371"/>
      <c r="C22" s="257"/>
      <c r="D22" s="257"/>
      <c r="E22" s="260"/>
      <c r="F22" s="257"/>
      <c r="G22" s="260"/>
      <c r="H22" s="257"/>
      <c r="I22" s="260"/>
      <c r="J22" s="257"/>
      <c r="K22" s="260"/>
      <c r="L22" s="257"/>
      <c r="M22" s="260"/>
    </row>
    <row r="23" spans="1:13" s="235" customFormat="1" ht="16.5"/>
    <row r="24" spans="1:13">
      <c r="A24" s="245"/>
      <c r="B24" s="246"/>
      <c r="C24" s="247"/>
      <c r="D24" s="248">
        <v>3</v>
      </c>
      <c r="E24" s="249" t="s">
        <v>947</v>
      </c>
      <c r="F24" s="250">
        <v>3</v>
      </c>
      <c r="G24" s="249" t="s">
        <v>1</v>
      </c>
      <c r="H24" s="250">
        <v>3</v>
      </c>
      <c r="I24" s="251" t="s">
        <v>2</v>
      </c>
      <c r="J24" s="250">
        <v>3</v>
      </c>
      <c r="K24" s="251" t="s">
        <v>3</v>
      </c>
      <c r="L24" s="250">
        <v>3</v>
      </c>
      <c r="M24" s="251" t="s">
        <v>4</v>
      </c>
    </row>
    <row r="25" spans="1:13" ht="16.5" customHeight="1">
      <c r="A25" s="381" t="s">
        <v>843</v>
      </c>
      <c r="B25" s="368" t="s">
        <v>474</v>
      </c>
      <c r="C25" s="257" t="s">
        <v>1023</v>
      </c>
      <c r="D25" s="257" t="s">
        <v>1023</v>
      </c>
      <c r="E25" s="260" t="s">
        <v>1023</v>
      </c>
      <c r="F25" s="257" t="s">
        <v>1023</v>
      </c>
      <c r="G25" s="260" t="s">
        <v>1023</v>
      </c>
      <c r="H25" s="257" t="s">
        <v>1023</v>
      </c>
      <c r="I25" s="260" t="s">
        <v>1023</v>
      </c>
      <c r="J25" s="257" t="s">
        <v>1023</v>
      </c>
      <c r="K25" s="260" t="s">
        <v>1023</v>
      </c>
      <c r="L25" s="257" t="s">
        <v>1023</v>
      </c>
      <c r="M25" s="260" t="s">
        <v>1023</v>
      </c>
    </row>
    <row r="26" spans="1:13" ht="16.5" customHeight="1">
      <c r="A26" s="381"/>
      <c r="B26" s="368"/>
      <c r="C26" s="257">
        <v>0.5</v>
      </c>
      <c r="D26" s="257">
        <v>0.5</v>
      </c>
      <c r="E26" s="272" t="s">
        <v>11</v>
      </c>
      <c r="F26" s="257">
        <v>0.5</v>
      </c>
      <c r="G26" s="272" t="s">
        <v>11</v>
      </c>
      <c r="H26" s="257">
        <v>0.5</v>
      </c>
      <c r="I26" s="272" t="s">
        <v>11</v>
      </c>
      <c r="J26" s="257">
        <v>0.5</v>
      </c>
      <c r="K26" s="272" t="s">
        <v>11</v>
      </c>
      <c r="L26" s="257">
        <v>0.5</v>
      </c>
      <c r="M26" s="272" t="s">
        <v>11</v>
      </c>
    </row>
    <row r="27" spans="1:13" ht="16.5">
      <c r="A27" s="381"/>
      <c r="B27" s="368"/>
      <c r="C27" s="257">
        <v>0</v>
      </c>
      <c r="D27" s="257">
        <v>0</v>
      </c>
      <c r="E27" s="272" t="s">
        <v>12</v>
      </c>
      <c r="F27" s="257">
        <v>0</v>
      </c>
      <c r="G27" s="272" t="s">
        <v>12</v>
      </c>
      <c r="H27" s="257">
        <v>0</v>
      </c>
      <c r="I27" s="272" t="s">
        <v>12</v>
      </c>
      <c r="J27" s="257">
        <v>0</v>
      </c>
      <c r="K27" s="272" t="s">
        <v>12</v>
      </c>
      <c r="L27" s="257">
        <v>0</v>
      </c>
      <c r="M27" s="272" t="s">
        <v>12</v>
      </c>
    </row>
    <row r="28" spans="1:13" s="235" customFormat="1" ht="16.5"/>
    <row r="29" spans="1:13">
      <c r="A29" s="245"/>
      <c r="B29" s="246"/>
      <c r="C29" s="247"/>
      <c r="D29" s="248">
        <v>3</v>
      </c>
      <c r="E29" s="249" t="s">
        <v>947</v>
      </c>
      <c r="F29" s="250">
        <v>3</v>
      </c>
      <c r="G29" s="249" t="s">
        <v>1</v>
      </c>
      <c r="H29" s="250">
        <v>3</v>
      </c>
      <c r="I29" s="251" t="s">
        <v>2</v>
      </c>
      <c r="J29" s="250">
        <v>3</v>
      </c>
      <c r="K29" s="251" t="s">
        <v>3</v>
      </c>
      <c r="L29" s="250">
        <v>3</v>
      </c>
      <c r="M29" s="251" t="s">
        <v>4</v>
      </c>
    </row>
    <row r="30" spans="1:13" ht="16.5">
      <c r="A30" s="365" t="s">
        <v>844</v>
      </c>
      <c r="B30" s="369" t="s">
        <v>1540</v>
      </c>
      <c r="C30" s="257" t="s">
        <v>1023</v>
      </c>
      <c r="D30" s="257" t="s">
        <v>1023</v>
      </c>
      <c r="E30" s="260" t="s">
        <v>1023</v>
      </c>
      <c r="F30" s="257" t="s">
        <v>1023</v>
      </c>
      <c r="G30" s="260" t="s">
        <v>1023</v>
      </c>
      <c r="H30" s="257" t="s">
        <v>1023</v>
      </c>
      <c r="I30" s="260" t="s">
        <v>1023</v>
      </c>
      <c r="J30" s="257" t="s">
        <v>1023</v>
      </c>
      <c r="K30" s="260" t="s">
        <v>1023</v>
      </c>
      <c r="L30" s="257" t="s">
        <v>1023</v>
      </c>
      <c r="M30" s="260" t="s">
        <v>1023</v>
      </c>
    </row>
    <row r="31" spans="1:13" ht="16.5" customHeight="1">
      <c r="A31" s="366"/>
      <c r="B31" s="370"/>
      <c r="C31" s="257">
        <v>0.8</v>
      </c>
      <c r="D31" s="257">
        <v>0.8</v>
      </c>
      <c r="E31" s="272" t="s">
        <v>477</v>
      </c>
      <c r="F31" s="257">
        <v>0.8</v>
      </c>
      <c r="G31" s="272" t="s">
        <v>477</v>
      </c>
      <c r="H31" s="257">
        <v>0.8</v>
      </c>
      <c r="I31" s="272" t="s">
        <v>477</v>
      </c>
      <c r="J31" s="257">
        <v>0.8</v>
      </c>
      <c r="K31" s="272" t="s">
        <v>477</v>
      </c>
      <c r="L31" s="257">
        <v>0.8</v>
      </c>
      <c r="M31" s="272" t="s">
        <v>477</v>
      </c>
    </row>
    <row r="32" spans="1:13" ht="17.25" customHeight="1">
      <c r="A32" s="366"/>
      <c r="B32" s="370"/>
      <c r="C32" s="257">
        <v>0.4</v>
      </c>
      <c r="D32" s="257">
        <v>0.4</v>
      </c>
      <c r="E32" s="272" t="s">
        <v>478</v>
      </c>
      <c r="F32" s="257">
        <v>0.4</v>
      </c>
      <c r="G32" s="272" t="s">
        <v>478</v>
      </c>
      <c r="H32" s="257">
        <v>0.4</v>
      </c>
      <c r="I32" s="272" t="s">
        <v>478</v>
      </c>
      <c r="J32" s="257">
        <v>0.4</v>
      </c>
      <c r="K32" s="272" t="s">
        <v>478</v>
      </c>
      <c r="L32" s="257">
        <v>0.4</v>
      </c>
      <c r="M32" s="272" t="s">
        <v>478</v>
      </c>
    </row>
    <row r="33" spans="1:13" ht="16.5">
      <c r="A33" s="366"/>
      <c r="B33" s="370"/>
      <c r="C33" s="257">
        <v>0.2</v>
      </c>
      <c r="D33" s="257">
        <v>0.2</v>
      </c>
      <c r="E33" s="272" t="s">
        <v>479</v>
      </c>
      <c r="F33" s="257">
        <v>0.2</v>
      </c>
      <c r="G33" s="272" t="s">
        <v>479</v>
      </c>
      <c r="H33" s="257">
        <v>0.2</v>
      </c>
      <c r="I33" s="272" t="s">
        <v>479</v>
      </c>
      <c r="J33" s="257">
        <v>0.2</v>
      </c>
      <c r="K33" s="272" t="s">
        <v>479</v>
      </c>
      <c r="L33" s="257">
        <v>0.2</v>
      </c>
      <c r="M33" s="272" t="s">
        <v>479</v>
      </c>
    </row>
    <row r="34" spans="1:13" ht="16.5">
      <c r="A34" s="366"/>
      <c r="B34" s="370"/>
      <c r="C34" s="257">
        <v>0</v>
      </c>
      <c r="D34" s="257">
        <v>0</v>
      </c>
      <c r="E34" s="272" t="s">
        <v>12</v>
      </c>
      <c r="F34" s="257">
        <v>0</v>
      </c>
      <c r="G34" s="272" t="s">
        <v>12</v>
      </c>
      <c r="H34" s="257">
        <v>0</v>
      </c>
      <c r="I34" s="272" t="s">
        <v>12</v>
      </c>
      <c r="J34" s="257">
        <v>0</v>
      </c>
      <c r="K34" s="272" t="s">
        <v>12</v>
      </c>
      <c r="L34" s="257">
        <v>0</v>
      </c>
      <c r="M34" s="272" t="s">
        <v>12</v>
      </c>
    </row>
    <row r="35" spans="1:13" ht="16.5">
      <c r="A35" s="367"/>
      <c r="B35" s="371"/>
      <c r="C35" s="257"/>
      <c r="D35" s="257"/>
      <c r="E35" s="260"/>
      <c r="F35" s="257"/>
      <c r="G35" s="260"/>
      <c r="H35" s="257"/>
      <c r="I35" s="260"/>
      <c r="J35" s="257"/>
      <c r="K35" s="260"/>
      <c r="L35" s="257"/>
      <c r="M35" s="260"/>
    </row>
    <row r="36" spans="1:13" s="235" customFormat="1" ht="16.5"/>
    <row r="37" spans="1:13">
      <c r="A37" s="245"/>
      <c r="B37" s="246"/>
      <c r="C37" s="247"/>
      <c r="D37" s="248">
        <v>3</v>
      </c>
      <c r="E37" s="249" t="s">
        <v>947</v>
      </c>
      <c r="F37" s="250">
        <v>3</v>
      </c>
      <c r="G37" s="249" t="s">
        <v>1</v>
      </c>
      <c r="H37" s="250">
        <v>1</v>
      </c>
      <c r="I37" s="251" t="s">
        <v>2</v>
      </c>
      <c r="J37" s="250">
        <v>1</v>
      </c>
      <c r="K37" s="251" t="s">
        <v>3</v>
      </c>
      <c r="L37" s="250">
        <v>1</v>
      </c>
      <c r="M37" s="251" t="s">
        <v>4</v>
      </c>
    </row>
    <row r="38" spans="1:13" ht="16.5" customHeight="1">
      <c r="A38" s="365" t="s">
        <v>845</v>
      </c>
      <c r="B38" s="375" t="s">
        <v>486</v>
      </c>
      <c r="C38" s="257" t="s">
        <v>1023</v>
      </c>
      <c r="D38" s="257" t="s">
        <v>1023</v>
      </c>
      <c r="E38" s="260" t="s">
        <v>1023</v>
      </c>
      <c r="F38" s="257" t="s">
        <v>1023</v>
      </c>
      <c r="G38" s="260" t="s">
        <v>1023</v>
      </c>
      <c r="H38" s="257" t="s">
        <v>1023</v>
      </c>
      <c r="I38" s="260" t="s">
        <v>1023</v>
      </c>
      <c r="J38" s="257" t="s">
        <v>1023</v>
      </c>
      <c r="K38" s="260" t="s">
        <v>1023</v>
      </c>
      <c r="L38" s="257" t="s">
        <v>1023</v>
      </c>
      <c r="M38" s="260" t="s">
        <v>1023</v>
      </c>
    </row>
    <row r="39" spans="1:13" ht="16.5" customHeight="1">
      <c r="A39" s="366"/>
      <c r="B39" s="376"/>
      <c r="C39" s="257">
        <v>0.5</v>
      </c>
      <c r="D39" s="257">
        <v>0.5</v>
      </c>
      <c r="E39" s="272" t="s">
        <v>11</v>
      </c>
      <c r="F39" s="257">
        <v>0.5</v>
      </c>
      <c r="G39" s="272" t="s">
        <v>11</v>
      </c>
      <c r="H39" s="257">
        <v>0</v>
      </c>
      <c r="I39" s="272" t="s">
        <v>11</v>
      </c>
      <c r="J39" s="257">
        <v>0</v>
      </c>
      <c r="K39" s="272" t="s">
        <v>11</v>
      </c>
      <c r="L39" s="257">
        <v>0</v>
      </c>
      <c r="M39" s="272" t="s">
        <v>11</v>
      </c>
    </row>
    <row r="40" spans="1:13" ht="16.5" customHeight="1">
      <c r="A40" s="366"/>
      <c r="B40" s="376"/>
      <c r="C40" s="257">
        <v>0</v>
      </c>
      <c r="D40" s="257">
        <v>0</v>
      </c>
      <c r="E40" s="272" t="s">
        <v>12</v>
      </c>
      <c r="F40" s="257">
        <v>0</v>
      </c>
      <c r="G40" s="272" t="s">
        <v>12</v>
      </c>
      <c r="H40" s="257">
        <v>0</v>
      </c>
      <c r="I40" s="272"/>
      <c r="J40" s="257">
        <v>0</v>
      </c>
      <c r="K40" s="272"/>
      <c r="L40" s="257">
        <v>0</v>
      </c>
      <c r="M40" s="272"/>
    </row>
    <row r="41" spans="1:13" ht="16.5">
      <c r="A41" s="367"/>
      <c r="B41" s="377"/>
      <c r="C41" s="257"/>
      <c r="D41" s="257"/>
      <c r="E41" s="260"/>
      <c r="F41" s="257"/>
      <c r="G41" s="260"/>
      <c r="H41" s="257"/>
      <c r="I41" s="260"/>
      <c r="J41" s="257"/>
      <c r="K41" s="260"/>
      <c r="L41" s="257"/>
      <c r="M41" s="260"/>
    </row>
    <row r="42" spans="1:13" s="235" customFormat="1" ht="16.5"/>
    <row r="43" spans="1:13">
      <c r="A43" s="245"/>
      <c r="B43" s="246"/>
      <c r="C43" s="247"/>
      <c r="D43" s="248">
        <v>3</v>
      </c>
      <c r="E43" s="249" t="s">
        <v>947</v>
      </c>
      <c r="F43" s="250">
        <v>3</v>
      </c>
      <c r="G43" s="249" t="s">
        <v>1</v>
      </c>
      <c r="H43" s="250">
        <v>2</v>
      </c>
      <c r="I43" s="251" t="s">
        <v>2</v>
      </c>
      <c r="J43" s="250">
        <v>2</v>
      </c>
      <c r="K43" s="251" t="s">
        <v>3</v>
      </c>
      <c r="L43" s="250">
        <v>2</v>
      </c>
      <c r="M43" s="251" t="s">
        <v>4</v>
      </c>
    </row>
    <row r="44" spans="1:13" ht="16.5">
      <c r="A44" s="365" t="s">
        <v>846</v>
      </c>
      <c r="B44" s="369" t="s">
        <v>1543</v>
      </c>
      <c r="C44" s="257" t="s">
        <v>1023</v>
      </c>
      <c r="D44" s="257" t="s">
        <v>1023</v>
      </c>
      <c r="E44" s="260" t="s">
        <v>1023</v>
      </c>
      <c r="F44" s="257" t="s">
        <v>1023</v>
      </c>
      <c r="G44" s="260" t="s">
        <v>1023</v>
      </c>
      <c r="H44" s="257" t="s">
        <v>1023</v>
      </c>
      <c r="I44" s="260" t="s">
        <v>1023</v>
      </c>
      <c r="J44" s="257" t="s">
        <v>1023</v>
      </c>
      <c r="K44" s="260" t="s">
        <v>1023</v>
      </c>
      <c r="L44" s="257" t="s">
        <v>1023</v>
      </c>
      <c r="M44" s="260" t="s">
        <v>1023</v>
      </c>
    </row>
    <row r="45" spans="1:13" ht="16.5" customHeight="1">
      <c r="A45" s="366"/>
      <c r="B45" s="370"/>
      <c r="C45" s="257">
        <v>0.5</v>
      </c>
      <c r="D45" s="257">
        <v>0.5</v>
      </c>
      <c r="E45" s="260" t="s">
        <v>398</v>
      </c>
      <c r="F45" s="257">
        <v>0.5</v>
      </c>
      <c r="G45" s="260" t="s">
        <v>493</v>
      </c>
      <c r="H45" s="257">
        <v>0.5</v>
      </c>
      <c r="I45" s="260" t="s">
        <v>258</v>
      </c>
      <c r="J45" s="257">
        <v>0.5</v>
      </c>
      <c r="K45" s="260" t="s">
        <v>498</v>
      </c>
      <c r="L45" s="257">
        <v>0.5</v>
      </c>
      <c r="M45" s="260" t="s">
        <v>501</v>
      </c>
    </row>
    <row r="46" spans="1:13" ht="16.5" customHeight="1">
      <c r="A46" s="366"/>
      <c r="B46" s="370"/>
      <c r="C46" s="257">
        <v>0.2</v>
      </c>
      <c r="D46" s="257">
        <v>0.2</v>
      </c>
      <c r="E46" s="260" t="s">
        <v>490</v>
      </c>
      <c r="F46" s="257">
        <v>0.2</v>
      </c>
      <c r="G46" s="260" t="s">
        <v>492</v>
      </c>
      <c r="H46" s="257">
        <v>0.2</v>
      </c>
      <c r="I46" s="260" t="s">
        <v>495</v>
      </c>
      <c r="J46" s="257">
        <v>0.2</v>
      </c>
      <c r="K46" s="260" t="s">
        <v>497</v>
      </c>
      <c r="L46" s="257">
        <v>0.2</v>
      </c>
      <c r="M46" s="260" t="s">
        <v>500</v>
      </c>
    </row>
    <row r="47" spans="1:13" ht="16.5" customHeight="1">
      <c r="A47" s="366"/>
      <c r="B47" s="370"/>
      <c r="C47" s="257">
        <v>0</v>
      </c>
      <c r="D47" s="257">
        <v>0</v>
      </c>
      <c r="E47" s="260" t="s">
        <v>488</v>
      </c>
      <c r="F47" s="257">
        <v>0</v>
      </c>
      <c r="G47" s="260" t="s">
        <v>491</v>
      </c>
      <c r="H47" s="257">
        <v>0</v>
      </c>
      <c r="I47" s="258" t="s">
        <v>494</v>
      </c>
      <c r="J47" s="257">
        <v>0</v>
      </c>
      <c r="K47" s="258" t="s">
        <v>496</v>
      </c>
      <c r="L47" s="257">
        <v>0</v>
      </c>
      <c r="M47" s="258" t="s">
        <v>499</v>
      </c>
    </row>
    <row r="48" spans="1:13" ht="16.5" customHeight="1">
      <c r="A48" s="367"/>
      <c r="B48" s="371"/>
      <c r="C48" s="257"/>
      <c r="D48" s="257"/>
      <c r="E48" s="260"/>
      <c r="F48" s="257"/>
      <c r="G48" s="260"/>
      <c r="H48" s="257"/>
      <c r="I48" s="260"/>
      <c r="J48" s="257"/>
      <c r="K48" s="260"/>
      <c r="L48" s="257"/>
      <c r="M48" s="260"/>
    </row>
    <row r="49" spans="1:13" s="235" customFormat="1" ht="16.5"/>
    <row r="50" spans="1:13">
      <c r="A50" s="245"/>
      <c r="B50" s="246"/>
      <c r="C50" s="247"/>
      <c r="D50" s="248">
        <v>3</v>
      </c>
      <c r="E50" s="249" t="s">
        <v>947</v>
      </c>
      <c r="F50" s="250">
        <v>3</v>
      </c>
      <c r="G50" s="249" t="s">
        <v>1</v>
      </c>
      <c r="H50" s="250">
        <v>2</v>
      </c>
      <c r="I50" s="251" t="s">
        <v>2</v>
      </c>
      <c r="J50" s="250">
        <v>2</v>
      </c>
      <c r="K50" s="251" t="s">
        <v>3</v>
      </c>
      <c r="L50" s="250">
        <v>2</v>
      </c>
      <c r="M50" s="251" t="s">
        <v>4</v>
      </c>
    </row>
    <row r="51" spans="1:13" ht="16.5">
      <c r="A51" s="365" t="s">
        <v>847</v>
      </c>
      <c r="B51" s="369" t="s">
        <v>507</v>
      </c>
      <c r="C51" s="257" t="s">
        <v>1023</v>
      </c>
      <c r="D51" s="257" t="s">
        <v>1023</v>
      </c>
      <c r="E51" s="260" t="s">
        <v>1023</v>
      </c>
      <c r="F51" s="257" t="s">
        <v>1023</v>
      </c>
      <c r="G51" s="260" t="s">
        <v>1023</v>
      </c>
      <c r="H51" s="257" t="s">
        <v>1023</v>
      </c>
      <c r="I51" s="260" t="s">
        <v>1023</v>
      </c>
      <c r="J51" s="257" t="s">
        <v>1023</v>
      </c>
      <c r="K51" s="260" t="s">
        <v>1023</v>
      </c>
      <c r="L51" s="257" t="s">
        <v>1023</v>
      </c>
      <c r="M51" s="260" t="s">
        <v>1023</v>
      </c>
    </row>
    <row r="52" spans="1:13" ht="16.5" customHeight="1">
      <c r="A52" s="366"/>
      <c r="B52" s="370"/>
      <c r="C52" s="257">
        <v>0.1</v>
      </c>
      <c r="D52" s="257">
        <v>0.1</v>
      </c>
      <c r="E52" s="261" t="s">
        <v>506</v>
      </c>
      <c r="F52" s="257">
        <v>0.1</v>
      </c>
      <c r="G52" s="261" t="s">
        <v>506</v>
      </c>
      <c r="H52" s="257">
        <v>0.1</v>
      </c>
      <c r="I52" s="261" t="s">
        <v>510</v>
      </c>
      <c r="J52" s="257">
        <v>0.1</v>
      </c>
      <c r="K52" s="261" t="s">
        <v>513</v>
      </c>
      <c r="L52" s="257">
        <v>0.1</v>
      </c>
      <c r="M52" s="261" t="s">
        <v>516</v>
      </c>
    </row>
    <row r="53" spans="1:13" ht="16.5" customHeight="1">
      <c r="A53" s="366"/>
      <c r="B53" s="370"/>
      <c r="C53" s="257">
        <v>0.05</v>
      </c>
      <c r="D53" s="257">
        <v>0.05</v>
      </c>
      <c r="E53" s="261" t="s">
        <v>505</v>
      </c>
      <c r="F53" s="257">
        <v>0.05</v>
      </c>
      <c r="G53" s="261" t="s">
        <v>505</v>
      </c>
      <c r="H53" s="257">
        <v>0.05</v>
      </c>
      <c r="I53" s="261" t="s">
        <v>509</v>
      </c>
      <c r="J53" s="257">
        <v>0.05</v>
      </c>
      <c r="K53" s="261" t="s">
        <v>512</v>
      </c>
      <c r="L53" s="257">
        <v>0.05</v>
      </c>
      <c r="M53" s="261" t="s">
        <v>515</v>
      </c>
    </row>
    <row r="54" spans="1:13" ht="16.5" customHeight="1">
      <c r="A54" s="366"/>
      <c r="B54" s="370"/>
      <c r="C54" s="257">
        <v>0</v>
      </c>
      <c r="D54" s="257">
        <v>0</v>
      </c>
      <c r="E54" s="261" t="s">
        <v>504</v>
      </c>
      <c r="F54" s="257">
        <v>0</v>
      </c>
      <c r="G54" s="261" t="s">
        <v>504</v>
      </c>
      <c r="H54" s="257">
        <v>0</v>
      </c>
      <c r="I54" s="258" t="s">
        <v>1076</v>
      </c>
      <c r="J54" s="257">
        <v>0</v>
      </c>
      <c r="K54" s="258" t="s">
        <v>1077</v>
      </c>
      <c r="L54" s="257">
        <v>0</v>
      </c>
      <c r="M54" s="258" t="s">
        <v>1078</v>
      </c>
    </row>
    <row r="55" spans="1:13" ht="16.5" customHeight="1">
      <c r="A55" s="367"/>
      <c r="B55" s="371"/>
      <c r="C55" s="257"/>
      <c r="D55" s="257"/>
      <c r="E55" s="260"/>
      <c r="F55" s="257"/>
      <c r="G55" s="260"/>
      <c r="H55" s="257"/>
      <c r="I55" s="260"/>
      <c r="J55" s="257"/>
      <c r="K55" s="260"/>
      <c r="L55" s="257"/>
      <c r="M55" s="260"/>
    </row>
    <row r="56" spans="1:13" s="235" customFormat="1" ht="16.5"/>
    <row r="57" spans="1:13">
      <c r="A57" s="245"/>
      <c r="B57" s="246"/>
      <c r="C57" s="247"/>
      <c r="D57" s="248">
        <v>3</v>
      </c>
      <c r="E57" s="249" t="s">
        <v>947</v>
      </c>
      <c r="F57" s="250">
        <v>3</v>
      </c>
      <c r="G57" s="249" t="s">
        <v>1</v>
      </c>
      <c r="H57" s="250">
        <v>3</v>
      </c>
      <c r="I57" s="251" t="s">
        <v>2</v>
      </c>
      <c r="J57" s="250">
        <v>3</v>
      </c>
      <c r="K57" s="251" t="s">
        <v>3</v>
      </c>
      <c r="L57" s="250">
        <v>2</v>
      </c>
      <c r="M57" s="251" t="s">
        <v>4</v>
      </c>
    </row>
    <row r="58" spans="1:13" ht="16.5">
      <c r="A58" s="365" t="s">
        <v>848</v>
      </c>
      <c r="B58" s="369" t="s">
        <v>518</v>
      </c>
      <c r="C58" s="257" t="s">
        <v>1023</v>
      </c>
      <c r="D58" s="257" t="s">
        <v>1023</v>
      </c>
      <c r="E58" s="260" t="s">
        <v>1023</v>
      </c>
      <c r="F58" s="257" t="s">
        <v>1023</v>
      </c>
      <c r="G58" s="260" t="s">
        <v>1023</v>
      </c>
      <c r="H58" s="257" t="s">
        <v>1023</v>
      </c>
      <c r="I58" s="260" t="s">
        <v>1023</v>
      </c>
      <c r="J58" s="257" t="s">
        <v>1023</v>
      </c>
      <c r="K58" s="260" t="s">
        <v>1023</v>
      </c>
      <c r="L58" s="257" t="s">
        <v>1023</v>
      </c>
      <c r="M58" s="260" t="s">
        <v>1023</v>
      </c>
    </row>
    <row r="59" spans="1:13" ht="16.5" customHeight="1">
      <c r="A59" s="366"/>
      <c r="B59" s="370"/>
      <c r="C59" s="257">
        <v>0.1</v>
      </c>
      <c r="D59" s="257">
        <v>0.1</v>
      </c>
      <c r="E59" s="260" t="s">
        <v>521</v>
      </c>
      <c r="F59" s="257">
        <v>0.1</v>
      </c>
      <c r="G59" s="260" t="s">
        <v>521</v>
      </c>
      <c r="H59" s="257">
        <v>0.1</v>
      </c>
      <c r="I59" s="260" t="s">
        <v>521</v>
      </c>
      <c r="J59" s="257">
        <v>0.1</v>
      </c>
      <c r="K59" s="260" t="s">
        <v>521</v>
      </c>
      <c r="L59" s="257">
        <v>0.1</v>
      </c>
      <c r="M59" s="260" t="s">
        <v>521</v>
      </c>
    </row>
    <row r="60" spans="1:13" ht="16.5" customHeight="1">
      <c r="A60" s="366"/>
      <c r="B60" s="370"/>
      <c r="C60" s="257">
        <v>0.05</v>
      </c>
      <c r="D60" s="257">
        <v>0.05</v>
      </c>
      <c r="E60" s="260" t="s">
        <v>520</v>
      </c>
      <c r="F60" s="257">
        <v>0.05</v>
      </c>
      <c r="G60" s="260" t="s">
        <v>520</v>
      </c>
      <c r="H60" s="257">
        <v>0.05</v>
      </c>
      <c r="I60" s="260" t="s">
        <v>520</v>
      </c>
      <c r="J60" s="257">
        <v>0.05</v>
      </c>
      <c r="K60" s="260" t="s">
        <v>520</v>
      </c>
      <c r="L60" s="257">
        <v>0.05</v>
      </c>
      <c r="M60" s="260" t="s">
        <v>520</v>
      </c>
    </row>
    <row r="61" spans="1:13" ht="16.5" customHeight="1">
      <c r="A61" s="366"/>
      <c r="B61" s="370"/>
      <c r="C61" s="257">
        <v>0</v>
      </c>
      <c r="D61" s="257">
        <v>0</v>
      </c>
      <c r="E61" s="260" t="s">
        <v>235</v>
      </c>
      <c r="F61" s="257">
        <v>0</v>
      </c>
      <c r="G61" s="260" t="s">
        <v>235</v>
      </c>
      <c r="H61" s="257">
        <v>0</v>
      </c>
      <c r="I61" s="260" t="s">
        <v>235</v>
      </c>
      <c r="J61" s="257">
        <v>0</v>
      </c>
      <c r="K61" s="260" t="s">
        <v>235</v>
      </c>
      <c r="L61" s="257">
        <v>0</v>
      </c>
      <c r="M61" s="258" t="s">
        <v>235</v>
      </c>
    </row>
    <row r="62" spans="1:13" ht="16.5" customHeight="1">
      <c r="A62" s="367"/>
      <c r="B62" s="371"/>
      <c r="C62" s="257"/>
      <c r="D62" s="257"/>
      <c r="E62" s="260"/>
      <c r="F62" s="257"/>
      <c r="G62" s="260"/>
      <c r="H62" s="257"/>
      <c r="I62" s="260"/>
      <c r="J62" s="257"/>
      <c r="K62" s="260"/>
      <c r="L62" s="257"/>
      <c r="M62" s="260"/>
    </row>
    <row r="63" spans="1:13" s="235" customFormat="1" ht="16.5"/>
    <row r="64" spans="1:13">
      <c r="A64" s="245"/>
      <c r="B64" s="246"/>
      <c r="C64" s="247"/>
      <c r="D64" s="248">
        <v>3</v>
      </c>
      <c r="E64" s="249" t="s">
        <v>947</v>
      </c>
      <c r="F64" s="250">
        <v>3</v>
      </c>
      <c r="G64" s="249" t="s">
        <v>1</v>
      </c>
      <c r="H64" s="250">
        <v>3</v>
      </c>
      <c r="I64" s="251" t="s">
        <v>2</v>
      </c>
      <c r="J64" s="250">
        <v>3</v>
      </c>
      <c r="K64" s="251" t="s">
        <v>3</v>
      </c>
      <c r="L64" s="250">
        <v>3</v>
      </c>
      <c r="M64" s="251" t="s">
        <v>4</v>
      </c>
    </row>
    <row r="65" spans="1:13" ht="16.5" customHeight="1">
      <c r="A65" s="365" t="s">
        <v>849</v>
      </c>
      <c r="B65" s="369" t="s">
        <v>80</v>
      </c>
      <c r="C65" s="257" t="s">
        <v>1023</v>
      </c>
      <c r="D65" s="257" t="s">
        <v>1023</v>
      </c>
      <c r="E65" s="260" t="s">
        <v>1023</v>
      </c>
      <c r="F65" s="257" t="s">
        <v>1023</v>
      </c>
      <c r="G65" s="260" t="s">
        <v>1023</v>
      </c>
      <c r="H65" s="257" t="s">
        <v>1023</v>
      </c>
      <c r="I65" s="260" t="s">
        <v>1023</v>
      </c>
      <c r="J65" s="257" t="s">
        <v>1023</v>
      </c>
      <c r="K65" s="260" t="s">
        <v>1023</v>
      </c>
      <c r="L65" s="257" t="s">
        <v>1023</v>
      </c>
      <c r="M65" s="260" t="s">
        <v>1023</v>
      </c>
    </row>
    <row r="66" spans="1:13" ht="16.5" customHeight="1">
      <c r="A66" s="366"/>
      <c r="B66" s="370"/>
      <c r="C66" s="257">
        <v>0.1</v>
      </c>
      <c r="D66" s="257">
        <v>0.1</v>
      </c>
      <c r="E66" s="272" t="s">
        <v>11</v>
      </c>
      <c r="F66" s="257">
        <v>0.1</v>
      </c>
      <c r="G66" s="272" t="s">
        <v>11</v>
      </c>
      <c r="H66" s="257">
        <v>0.1</v>
      </c>
      <c r="I66" s="272" t="s">
        <v>11</v>
      </c>
      <c r="J66" s="257">
        <v>0.1</v>
      </c>
      <c r="K66" s="272" t="s">
        <v>11</v>
      </c>
      <c r="L66" s="257">
        <v>0.1</v>
      </c>
      <c r="M66" s="272" t="s">
        <v>11</v>
      </c>
    </row>
    <row r="67" spans="1:13" ht="16.5" customHeight="1">
      <c r="A67" s="367"/>
      <c r="B67" s="371"/>
      <c r="C67" s="257">
        <v>0</v>
      </c>
      <c r="D67" s="257">
        <v>0</v>
      </c>
      <c r="E67" s="272" t="s">
        <v>12</v>
      </c>
      <c r="F67" s="257">
        <v>0</v>
      </c>
      <c r="G67" s="272" t="s">
        <v>12</v>
      </c>
      <c r="H67" s="257">
        <v>0</v>
      </c>
      <c r="I67" s="272" t="s">
        <v>12</v>
      </c>
      <c r="J67" s="257">
        <v>0</v>
      </c>
      <c r="K67" s="272" t="s">
        <v>12</v>
      </c>
      <c r="L67" s="257">
        <v>0</v>
      </c>
      <c r="M67" s="272" t="s">
        <v>12</v>
      </c>
    </row>
    <row r="68" spans="1:13" s="235" customFormat="1" ht="16.5"/>
    <row r="69" spans="1:13">
      <c r="A69" s="245"/>
      <c r="B69" s="246"/>
      <c r="C69" s="247"/>
      <c r="D69" s="248">
        <v>3</v>
      </c>
      <c r="E69" s="249" t="s">
        <v>947</v>
      </c>
      <c r="F69" s="250">
        <v>3</v>
      </c>
      <c r="G69" s="249" t="s">
        <v>1</v>
      </c>
      <c r="H69" s="250">
        <v>3</v>
      </c>
      <c r="I69" s="251" t="s">
        <v>2</v>
      </c>
      <c r="J69" s="250">
        <v>3</v>
      </c>
      <c r="K69" s="251" t="s">
        <v>3</v>
      </c>
      <c r="L69" s="250">
        <v>3</v>
      </c>
      <c r="M69" s="251" t="s">
        <v>4</v>
      </c>
    </row>
    <row r="70" spans="1:13" ht="16.5">
      <c r="A70" s="365" t="s">
        <v>850</v>
      </c>
      <c r="B70" s="369" t="s">
        <v>1550</v>
      </c>
      <c r="C70" s="257" t="s">
        <v>1023</v>
      </c>
      <c r="D70" s="257" t="s">
        <v>1023</v>
      </c>
      <c r="E70" s="260" t="s">
        <v>1023</v>
      </c>
      <c r="F70" s="257" t="s">
        <v>1023</v>
      </c>
      <c r="G70" s="260" t="s">
        <v>1023</v>
      </c>
      <c r="H70" s="257" t="s">
        <v>1023</v>
      </c>
      <c r="I70" s="260" t="s">
        <v>1023</v>
      </c>
      <c r="J70" s="257" t="s">
        <v>1023</v>
      </c>
      <c r="K70" s="260" t="s">
        <v>1023</v>
      </c>
      <c r="L70" s="257" t="s">
        <v>1023</v>
      </c>
      <c r="M70" s="260" t="s">
        <v>1023</v>
      </c>
    </row>
    <row r="71" spans="1:13" ht="16.5" customHeight="1">
      <c r="A71" s="366"/>
      <c r="B71" s="370"/>
      <c r="C71" s="257">
        <v>0.2</v>
      </c>
      <c r="D71" s="257">
        <v>0.2</v>
      </c>
      <c r="E71" s="260" t="s">
        <v>530</v>
      </c>
      <c r="F71" s="257">
        <v>0.2</v>
      </c>
      <c r="G71" s="260" t="s">
        <v>398</v>
      </c>
      <c r="H71" s="257">
        <v>0.2</v>
      </c>
      <c r="I71" s="260" t="s">
        <v>258</v>
      </c>
      <c r="J71" s="257">
        <v>0.2</v>
      </c>
      <c r="K71" s="260" t="s">
        <v>539</v>
      </c>
      <c r="L71" s="257">
        <v>0.2</v>
      </c>
      <c r="M71" s="260" t="s">
        <v>540</v>
      </c>
    </row>
    <row r="72" spans="1:13" ht="16.5" customHeight="1">
      <c r="A72" s="366"/>
      <c r="B72" s="370"/>
      <c r="C72" s="257">
        <v>0.1</v>
      </c>
      <c r="D72" s="257">
        <v>0.1</v>
      </c>
      <c r="E72" s="260" t="s">
        <v>532</v>
      </c>
      <c r="F72" s="257">
        <v>0.1</v>
      </c>
      <c r="G72" s="260" t="s">
        <v>533</v>
      </c>
      <c r="H72" s="257">
        <v>0.1</v>
      </c>
      <c r="I72" s="260" t="s">
        <v>257</v>
      </c>
      <c r="J72" s="257">
        <v>0.1</v>
      </c>
      <c r="K72" s="260" t="s">
        <v>537</v>
      </c>
      <c r="L72" s="257">
        <v>0.1</v>
      </c>
      <c r="M72" s="260" t="s">
        <v>538</v>
      </c>
    </row>
    <row r="73" spans="1:13" ht="16.5" customHeight="1">
      <c r="A73" s="366"/>
      <c r="B73" s="370"/>
      <c r="C73" s="257">
        <v>0</v>
      </c>
      <c r="D73" s="257">
        <v>0</v>
      </c>
      <c r="E73" s="284">
        <v>0</v>
      </c>
      <c r="F73" s="257">
        <v>0</v>
      </c>
      <c r="G73" s="284" t="s">
        <v>531</v>
      </c>
      <c r="H73" s="257">
        <v>0</v>
      </c>
      <c r="I73" s="284" t="s">
        <v>534</v>
      </c>
      <c r="J73" s="257">
        <v>0</v>
      </c>
      <c r="K73" s="284" t="s">
        <v>535</v>
      </c>
      <c r="L73" s="257">
        <v>0</v>
      </c>
      <c r="M73" s="284" t="s">
        <v>536</v>
      </c>
    </row>
    <row r="74" spans="1:13" ht="16.5">
      <c r="A74" s="367"/>
      <c r="B74" s="371"/>
      <c r="C74" s="257"/>
      <c r="D74" s="257"/>
      <c r="E74" s="260"/>
      <c r="F74" s="257"/>
      <c r="G74" s="260"/>
      <c r="H74" s="257"/>
      <c r="I74" s="260"/>
      <c r="J74" s="257"/>
      <c r="K74" s="260"/>
      <c r="L74" s="257"/>
      <c r="M74" s="260"/>
    </row>
    <row r="75" spans="1:13" s="235" customFormat="1" ht="16.5"/>
    <row r="76" spans="1:13">
      <c r="A76" s="245"/>
      <c r="B76" s="246"/>
      <c r="C76" s="247"/>
      <c r="D76" s="248">
        <v>3</v>
      </c>
      <c r="E76" s="249" t="s">
        <v>947</v>
      </c>
      <c r="F76" s="250">
        <v>3</v>
      </c>
      <c r="G76" s="249" t="s">
        <v>1</v>
      </c>
      <c r="H76" s="250">
        <v>3</v>
      </c>
      <c r="I76" s="251" t="s">
        <v>2</v>
      </c>
      <c r="J76" s="250">
        <v>2</v>
      </c>
      <c r="K76" s="251" t="s">
        <v>3</v>
      </c>
      <c r="L76" s="250">
        <v>2</v>
      </c>
      <c r="M76" s="251" t="s">
        <v>4</v>
      </c>
    </row>
    <row r="77" spans="1:13" ht="16.5">
      <c r="A77" s="365" t="s">
        <v>851</v>
      </c>
      <c r="B77" s="369" t="s">
        <v>58</v>
      </c>
      <c r="C77" s="257" t="s">
        <v>1023</v>
      </c>
      <c r="D77" s="257" t="s">
        <v>1023</v>
      </c>
      <c r="E77" s="260" t="s">
        <v>1023</v>
      </c>
      <c r="F77" s="257" t="s">
        <v>1023</v>
      </c>
      <c r="G77" s="260" t="s">
        <v>1023</v>
      </c>
      <c r="H77" s="257" t="s">
        <v>1023</v>
      </c>
      <c r="I77" s="260" t="s">
        <v>1023</v>
      </c>
      <c r="J77" s="257" t="s">
        <v>1023</v>
      </c>
      <c r="K77" s="260" t="s">
        <v>1023</v>
      </c>
      <c r="L77" s="257" t="s">
        <v>1023</v>
      </c>
      <c r="M77" s="260" t="s">
        <v>1023</v>
      </c>
    </row>
    <row r="78" spans="1:13" ht="16.5" customHeight="1">
      <c r="A78" s="366"/>
      <c r="B78" s="370"/>
      <c r="C78" s="257">
        <v>0.2</v>
      </c>
      <c r="D78" s="257">
        <v>0.2</v>
      </c>
      <c r="E78" s="260" t="s">
        <v>551</v>
      </c>
      <c r="F78" s="257">
        <v>0.2</v>
      </c>
      <c r="G78" s="260" t="s">
        <v>551</v>
      </c>
      <c r="H78" s="257">
        <v>0.2</v>
      </c>
      <c r="I78" s="260" t="s">
        <v>551</v>
      </c>
      <c r="J78" s="257">
        <v>0.1</v>
      </c>
      <c r="K78" s="260" t="s">
        <v>551</v>
      </c>
      <c r="L78" s="257">
        <v>0.1</v>
      </c>
      <c r="M78" s="260" t="s">
        <v>551</v>
      </c>
    </row>
    <row r="79" spans="1:13" ht="16.5" customHeight="1">
      <c r="A79" s="366"/>
      <c r="B79" s="370"/>
      <c r="C79" s="257">
        <v>0.1</v>
      </c>
      <c r="D79" s="257">
        <v>0.1</v>
      </c>
      <c r="E79" s="260" t="s">
        <v>550</v>
      </c>
      <c r="F79" s="257">
        <v>0.1</v>
      </c>
      <c r="G79" s="260" t="s">
        <v>550</v>
      </c>
      <c r="H79" s="257">
        <v>0.1</v>
      </c>
      <c r="I79" s="260" t="s">
        <v>550</v>
      </c>
      <c r="J79" s="257">
        <v>0.05</v>
      </c>
      <c r="K79" s="260" t="s">
        <v>550</v>
      </c>
      <c r="L79" s="257">
        <v>0.05</v>
      </c>
      <c r="M79" s="260" t="s">
        <v>550</v>
      </c>
    </row>
    <row r="80" spans="1:13" ht="33">
      <c r="A80" s="366"/>
      <c r="B80" s="370"/>
      <c r="C80" s="257">
        <v>0.05</v>
      </c>
      <c r="D80" s="257">
        <v>0.05</v>
      </c>
      <c r="E80" s="272" t="s">
        <v>1171</v>
      </c>
      <c r="F80" s="257">
        <v>0.05</v>
      </c>
      <c r="G80" s="272" t="s">
        <v>1171</v>
      </c>
      <c r="H80" s="257">
        <v>0.05</v>
      </c>
      <c r="I80" s="272" t="s">
        <v>1171</v>
      </c>
      <c r="J80" s="257">
        <v>0</v>
      </c>
      <c r="K80" s="258" t="s">
        <v>1171</v>
      </c>
      <c r="L80" s="257">
        <v>0</v>
      </c>
      <c r="M80" s="258" t="s">
        <v>1171</v>
      </c>
    </row>
    <row r="81" spans="1:13" ht="16.5" customHeight="1">
      <c r="A81" s="366"/>
      <c r="B81" s="370"/>
      <c r="C81" s="257">
        <v>0</v>
      </c>
      <c r="D81" s="257">
        <v>0</v>
      </c>
      <c r="E81" s="260" t="s">
        <v>235</v>
      </c>
      <c r="F81" s="257">
        <v>0</v>
      </c>
      <c r="G81" s="260" t="s">
        <v>235</v>
      </c>
      <c r="H81" s="257">
        <v>0</v>
      </c>
      <c r="I81" s="260" t="s">
        <v>235</v>
      </c>
      <c r="J81" s="257">
        <v>0</v>
      </c>
      <c r="K81" s="260"/>
      <c r="L81" s="257">
        <v>0</v>
      </c>
      <c r="M81" s="260"/>
    </row>
    <row r="82" spans="1:13" ht="16.5" customHeight="1">
      <c r="A82" s="367"/>
      <c r="B82" s="371"/>
      <c r="C82" s="257"/>
      <c r="D82" s="257"/>
      <c r="E82" s="260"/>
      <c r="F82" s="257"/>
      <c r="G82" s="260"/>
      <c r="H82" s="257"/>
      <c r="I82" s="260"/>
      <c r="J82" s="257"/>
      <c r="K82" s="260"/>
      <c r="L82" s="257"/>
      <c r="M82" s="260"/>
    </row>
    <row r="83" spans="1:13" s="235" customFormat="1" ht="16.5"/>
    <row r="84" spans="1:13">
      <c r="A84" s="245"/>
      <c r="B84" s="246"/>
      <c r="C84" s="247"/>
      <c r="D84" s="248">
        <v>3</v>
      </c>
      <c r="E84" s="249" t="s">
        <v>947</v>
      </c>
      <c r="F84" s="250">
        <v>3</v>
      </c>
      <c r="G84" s="249" t="s">
        <v>1</v>
      </c>
      <c r="H84" s="250">
        <v>2</v>
      </c>
      <c r="I84" s="251" t="s">
        <v>2</v>
      </c>
      <c r="J84" s="250">
        <v>2</v>
      </c>
      <c r="K84" s="251" t="s">
        <v>3</v>
      </c>
      <c r="L84" s="250">
        <v>2</v>
      </c>
      <c r="M84" s="251" t="s">
        <v>4</v>
      </c>
    </row>
    <row r="85" spans="1:13" ht="16.5">
      <c r="A85" s="365" t="s">
        <v>852</v>
      </c>
      <c r="B85" s="369" t="s">
        <v>59</v>
      </c>
      <c r="C85" s="257" t="s">
        <v>1023</v>
      </c>
      <c r="D85" s="257" t="s">
        <v>1023</v>
      </c>
      <c r="E85" s="260" t="s">
        <v>1023</v>
      </c>
      <c r="F85" s="257" t="s">
        <v>1023</v>
      </c>
      <c r="G85" s="260" t="s">
        <v>1023</v>
      </c>
      <c r="H85" s="257" t="s">
        <v>1023</v>
      </c>
      <c r="I85" s="260" t="s">
        <v>1023</v>
      </c>
      <c r="J85" s="257" t="s">
        <v>1023</v>
      </c>
      <c r="K85" s="260" t="s">
        <v>1023</v>
      </c>
      <c r="L85" s="257" t="s">
        <v>1023</v>
      </c>
      <c r="M85" s="260" t="s">
        <v>1023</v>
      </c>
    </row>
    <row r="86" spans="1:13" ht="33">
      <c r="A86" s="366"/>
      <c r="B86" s="370"/>
      <c r="C86" s="257">
        <v>0.15</v>
      </c>
      <c r="D86" s="257">
        <v>0.15</v>
      </c>
      <c r="E86" s="272" t="s">
        <v>753</v>
      </c>
      <c r="F86" s="257">
        <v>0.15</v>
      </c>
      <c r="G86" s="272" t="s">
        <v>753</v>
      </c>
      <c r="H86" s="257">
        <v>0.1</v>
      </c>
      <c r="I86" s="272" t="s">
        <v>753</v>
      </c>
      <c r="J86" s="257">
        <v>0.1</v>
      </c>
      <c r="K86" s="272" t="s">
        <v>753</v>
      </c>
      <c r="L86" s="257">
        <v>0.1</v>
      </c>
      <c r="M86" s="272" t="s">
        <v>753</v>
      </c>
    </row>
    <row r="87" spans="1:13" ht="33">
      <c r="A87" s="366"/>
      <c r="B87" s="370"/>
      <c r="C87" s="257">
        <v>0.1</v>
      </c>
      <c r="D87" s="257">
        <v>0.1</v>
      </c>
      <c r="E87" s="272" t="s">
        <v>752</v>
      </c>
      <c r="F87" s="257">
        <v>0.1</v>
      </c>
      <c r="G87" s="272" t="s">
        <v>752</v>
      </c>
      <c r="H87" s="257">
        <v>0.05</v>
      </c>
      <c r="I87" s="272" t="s">
        <v>752</v>
      </c>
      <c r="J87" s="257">
        <v>0.05</v>
      </c>
      <c r="K87" s="272" t="s">
        <v>752</v>
      </c>
      <c r="L87" s="257">
        <v>0.05</v>
      </c>
      <c r="M87" s="272" t="s">
        <v>752</v>
      </c>
    </row>
    <row r="88" spans="1:13" ht="33">
      <c r="A88" s="366"/>
      <c r="B88" s="370"/>
      <c r="C88" s="257">
        <v>0.05</v>
      </c>
      <c r="D88" s="257">
        <v>0.05</v>
      </c>
      <c r="E88" s="272" t="s">
        <v>754</v>
      </c>
      <c r="F88" s="257">
        <v>0.05</v>
      </c>
      <c r="G88" s="272" t="s">
        <v>754</v>
      </c>
      <c r="H88" s="257">
        <v>0</v>
      </c>
      <c r="I88" s="258" t="s">
        <v>754</v>
      </c>
      <c r="J88" s="257">
        <v>0</v>
      </c>
      <c r="K88" s="258" t="s">
        <v>754</v>
      </c>
      <c r="L88" s="257">
        <v>0</v>
      </c>
      <c r="M88" s="258" t="s">
        <v>754</v>
      </c>
    </row>
    <row r="89" spans="1:13" ht="16.5" customHeight="1">
      <c r="A89" s="366"/>
      <c r="B89" s="370"/>
      <c r="C89" s="257">
        <v>0</v>
      </c>
      <c r="D89" s="257">
        <v>0</v>
      </c>
      <c r="E89" s="260" t="s">
        <v>12</v>
      </c>
      <c r="F89" s="257">
        <v>0</v>
      </c>
      <c r="G89" s="260" t="s">
        <v>12</v>
      </c>
      <c r="H89" s="257">
        <v>0</v>
      </c>
      <c r="I89" s="260"/>
      <c r="J89" s="257">
        <v>0</v>
      </c>
      <c r="K89" s="260"/>
      <c r="L89" s="257">
        <v>0</v>
      </c>
      <c r="M89" s="260"/>
    </row>
    <row r="90" spans="1:13" ht="16.5" customHeight="1">
      <c r="A90" s="367"/>
      <c r="B90" s="371"/>
      <c r="C90" s="257"/>
      <c r="D90" s="257"/>
      <c r="E90" s="260"/>
      <c r="F90" s="257"/>
      <c r="G90" s="260"/>
      <c r="H90" s="257"/>
      <c r="I90" s="260"/>
      <c r="J90" s="257"/>
      <c r="K90" s="260"/>
      <c r="L90" s="257"/>
      <c r="M90" s="260"/>
    </row>
    <row r="91" spans="1:13" s="235" customFormat="1" ht="16.5"/>
    <row r="92" spans="1:13">
      <c r="A92" s="245"/>
      <c r="B92" s="246"/>
      <c r="C92" s="247"/>
      <c r="D92" s="248">
        <v>3</v>
      </c>
      <c r="E92" s="249" t="s">
        <v>947</v>
      </c>
      <c r="F92" s="250">
        <v>2</v>
      </c>
      <c r="G92" s="249" t="s">
        <v>1</v>
      </c>
      <c r="H92" s="250">
        <v>2</v>
      </c>
      <c r="I92" s="251" t="s">
        <v>2</v>
      </c>
      <c r="J92" s="250">
        <v>3</v>
      </c>
      <c r="K92" s="251" t="s">
        <v>3</v>
      </c>
      <c r="L92" s="250">
        <v>3</v>
      </c>
      <c r="M92" s="251" t="s">
        <v>4</v>
      </c>
    </row>
    <row r="93" spans="1:13" ht="16.5">
      <c r="A93" s="381" t="s">
        <v>853</v>
      </c>
      <c r="B93" s="368" t="s">
        <v>566</v>
      </c>
      <c r="C93" s="257" t="s">
        <v>1023</v>
      </c>
      <c r="D93" s="257" t="s">
        <v>1023</v>
      </c>
      <c r="E93" s="260" t="s">
        <v>1023</v>
      </c>
      <c r="F93" s="257" t="s">
        <v>1023</v>
      </c>
      <c r="G93" s="260" t="s">
        <v>1023</v>
      </c>
      <c r="H93" s="257" t="s">
        <v>1023</v>
      </c>
      <c r="I93" s="260" t="s">
        <v>1023</v>
      </c>
      <c r="J93" s="257" t="s">
        <v>1023</v>
      </c>
      <c r="K93" s="260" t="s">
        <v>1023</v>
      </c>
      <c r="L93" s="257" t="s">
        <v>1023</v>
      </c>
      <c r="M93" s="260" t="s">
        <v>1023</v>
      </c>
    </row>
    <row r="94" spans="1:13" ht="16.5" customHeight="1">
      <c r="A94" s="381"/>
      <c r="B94" s="368"/>
      <c r="C94" s="257">
        <v>0.1</v>
      </c>
      <c r="D94" s="257">
        <v>0.1</v>
      </c>
      <c r="E94" s="272" t="s">
        <v>561</v>
      </c>
      <c r="F94" s="257">
        <v>0.1</v>
      </c>
      <c r="G94" s="272" t="s">
        <v>561</v>
      </c>
      <c r="H94" s="257">
        <v>0.1</v>
      </c>
      <c r="I94" s="272" t="s">
        <v>561</v>
      </c>
      <c r="J94" s="257">
        <v>0.1</v>
      </c>
      <c r="K94" s="272" t="s">
        <v>561</v>
      </c>
      <c r="L94" s="257">
        <v>0.1</v>
      </c>
      <c r="M94" s="272" t="s">
        <v>561</v>
      </c>
    </row>
    <row r="95" spans="1:13" ht="16.5" customHeight="1">
      <c r="A95" s="381"/>
      <c r="B95" s="368"/>
      <c r="C95" s="257">
        <v>0.1</v>
      </c>
      <c r="D95" s="257">
        <v>0.1</v>
      </c>
      <c r="E95" s="272" t="s">
        <v>565</v>
      </c>
      <c r="F95" s="257">
        <v>0.1</v>
      </c>
      <c r="G95" s="272" t="s">
        <v>565</v>
      </c>
      <c r="H95" s="257">
        <v>0.1</v>
      </c>
      <c r="I95" s="272" t="s">
        <v>565</v>
      </c>
      <c r="J95" s="257">
        <v>0.05</v>
      </c>
      <c r="K95" s="272" t="s">
        <v>565</v>
      </c>
      <c r="L95" s="257">
        <v>0.05</v>
      </c>
      <c r="M95" s="272" t="s">
        <v>565</v>
      </c>
    </row>
    <row r="96" spans="1:13" ht="16.5" customHeight="1">
      <c r="A96" s="381"/>
      <c r="B96" s="368"/>
      <c r="C96" s="257">
        <v>0.1</v>
      </c>
      <c r="D96" s="257">
        <v>0.1</v>
      </c>
      <c r="E96" s="272" t="s">
        <v>560</v>
      </c>
      <c r="F96" s="257">
        <v>0.1</v>
      </c>
      <c r="G96" s="272" t="s">
        <v>560</v>
      </c>
      <c r="H96" s="257">
        <v>0.05</v>
      </c>
      <c r="I96" s="272" t="s">
        <v>560</v>
      </c>
      <c r="J96" s="257">
        <v>0</v>
      </c>
      <c r="K96" s="261" t="s">
        <v>560</v>
      </c>
      <c r="L96" s="257">
        <v>0</v>
      </c>
      <c r="M96" s="261" t="s">
        <v>560</v>
      </c>
    </row>
    <row r="97" spans="1:13" ht="16.5" customHeight="1">
      <c r="A97" s="381"/>
      <c r="B97" s="368"/>
      <c r="C97" s="257">
        <v>0.05</v>
      </c>
      <c r="D97" s="257">
        <v>0.05</v>
      </c>
      <c r="E97" s="272" t="s">
        <v>755</v>
      </c>
      <c r="F97" s="257">
        <v>0.05</v>
      </c>
      <c r="G97" s="272" t="s">
        <v>755</v>
      </c>
      <c r="H97" s="257">
        <v>0</v>
      </c>
      <c r="I97" s="258" t="s">
        <v>755</v>
      </c>
      <c r="J97" s="257"/>
      <c r="K97" s="261"/>
      <c r="L97" s="257"/>
      <c r="M97" s="261"/>
    </row>
    <row r="98" spans="1:13" ht="33">
      <c r="A98" s="381"/>
      <c r="B98" s="368"/>
      <c r="C98" s="257">
        <v>0.05</v>
      </c>
      <c r="D98" s="257">
        <v>0.05</v>
      </c>
      <c r="E98" s="272" t="s">
        <v>559</v>
      </c>
      <c r="F98" s="257">
        <v>0.05</v>
      </c>
      <c r="G98" s="272" t="s">
        <v>559</v>
      </c>
      <c r="H98" s="257"/>
      <c r="I98" s="261"/>
      <c r="J98" s="257"/>
      <c r="K98" s="261"/>
      <c r="L98" s="257"/>
      <c r="M98" s="261"/>
    </row>
    <row r="99" spans="1:13" ht="16.5" customHeight="1">
      <c r="A99" s="381"/>
      <c r="B99" s="368"/>
      <c r="C99" s="257">
        <v>0</v>
      </c>
      <c r="D99" s="257">
        <v>0</v>
      </c>
      <c r="E99" s="260" t="s">
        <v>562</v>
      </c>
      <c r="F99" s="257">
        <v>0</v>
      </c>
      <c r="G99" s="258" t="s">
        <v>562</v>
      </c>
      <c r="H99" s="257"/>
      <c r="I99" s="261"/>
      <c r="J99" s="257"/>
      <c r="K99" s="261"/>
      <c r="L99" s="257"/>
      <c r="M99" s="261"/>
    </row>
    <row r="100" spans="1:13" ht="16.5" customHeight="1">
      <c r="A100" s="381"/>
      <c r="B100" s="368"/>
      <c r="C100" s="257"/>
      <c r="D100" s="257"/>
      <c r="E100" s="260"/>
      <c r="F100" s="257"/>
      <c r="G100" s="260"/>
      <c r="H100" s="257"/>
      <c r="I100" s="260"/>
      <c r="J100" s="257"/>
      <c r="K100" s="260"/>
      <c r="L100" s="257"/>
      <c r="M100" s="260"/>
    </row>
    <row r="101" spans="1:13" s="235" customFormat="1" ht="16.5"/>
    <row r="102" spans="1:13">
      <c r="A102" s="245"/>
      <c r="B102" s="246"/>
      <c r="C102" s="247"/>
      <c r="D102" s="248">
        <v>3</v>
      </c>
      <c r="E102" s="249" t="s">
        <v>947</v>
      </c>
      <c r="F102" s="250">
        <v>3</v>
      </c>
      <c r="G102" s="249" t="s">
        <v>1</v>
      </c>
      <c r="H102" s="250">
        <v>3</v>
      </c>
      <c r="I102" s="251" t="s">
        <v>2</v>
      </c>
      <c r="J102" s="250">
        <v>3</v>
      </c>
      <c r="K102" s="251" t="s">
        <v>3</v>
      </c>
      <c r="L102" s="250">
        <v>3</v>
      </c>
      <c r="M102" s="251" t="s">
        <v>4</v>
      </c>
    </row>
    <row r="103" spans="1:13" ht="16.5" customHeight="1">
      <c r="A103" s="365" t="s">
        <v>854</v>
      </c>
      <c r="B103" s="369" t="s">
        <v>1533</v>
      </c>
      <c r="C103" s="257" t="s">
        <v>1023</v>
      </c>
      <c r="D103" s="257" t="s">
        <v>1023</v>
      </c>
      <c r="E103" s="260" t="s">
        <v>1023</v>
      </c>
      <c r="F103" s="257" t="s">
        <v>1023</v>
      </c>
      <c r="G103" s="260" t="s">
        <v>1023</v>
      </c>
      <c r="H103" s="257" t="s">
        <v>1023</v>
      </c>
      <c r="I103" s="260" t="s">
        <v>1023</v>
      </c>
      <c r="J103" s="257" t="s">
        <v>1023</v>
      </c>
      <c r="K103" s="260" t="s">
        <v>1023</v>
      </c>
      <c r="L103" s="257" t="s">
        <v>1023</v>
      </c>
      <c r="M103" s="260" t="s">
        <v>1023</v>
      </c>
    </row>
    <row r="104" spans="1:13" ht="16.5" customHeight="1">
      <c r="A104" s="366"/>
      <c r="B104" s="370"/>
      <c r="C104" s="257">
        <v>0.1</v>
      </c>
      <c r="D104" s="257">
        <v>0.1</v>
      </c>
      <c r="E104" s="272" t="s">
        <v>11</v>
      </c>
      <c r="F104" s="257">
        <v>0.1</v>
      </c>
      <c r="G104" s="272" t="s">
        <v>11</v>
      </c>
      <c r="H104" s="257">
        <v>0.1</v>
      </c>
      <c r="I104" s="272" t="s">
        <v>11</v>
      </c>
      <c r="J104" s="257">
        <v>0.1</v>
      </c>
      <c r="K104" s="272" t="s">
        <v>11</v>
      </c>
      <c r="L104" s="257">
        <v>0.1</v>
      </c>
      <c r="M104" s="272" t="s">
        <v>11</v>
      </c>
    </row>
    <row r="105" spans="1:13" ht="16.5" customHeight="1">
      <c r="A105" s="366"/>
      <c r="B105" s="370"/>
      <c r="C105" s="257">
        <v>0</v>
      </c>
      <c r="D105" s="257">
        <v>0</v>
      </c>
      <c r="E105" s="272" t="s">
        <v>12</v>
      </c>
      <c r="F105" s="257">
        <v>0</v>
      </c>
      <c r="G105" s="272" t="s">
        <v>12</v>
      </c>
      <c r="H105" s="257">
        <v>0</v>
      </c>
      <c r="I105" s="272" t="s">
        <v>12</v>
      </c>
      <c r="J105" s="257">
        <v>0</v>
      </c>
      <c r="K105" s="272" t="s">
        <v>12</v>
      </c>
      <c r="L105" s="257">
        <v>0</v>
      </c>
      <c r="M105" s="272" t="s">
        <v>12</v>
      </c>
    </row>
    <row r="106" spans="1:13" ht="16.5">
      <c r="A106" s="367"/>
      <c r="B106" s="371"/>
      <c r="C106" s="257"/>
      <c r="D106" s="257"/>
      <c r="E106" s="260"/>
      <c r="F106" s="257"/>
      <c r="G106" s="260"/>
      <c r="H106" s="257"/>
      <c r="I106" s="260"/>
      <c r="J106" s="257"/>
      <c r="K106" s="260"/>
      <c r="L106" s="257"/>
      <c r="M106" s="260"/>
    </row>
    <row r="107" spans="1:13" s="235" customFormat="1" ht="16.5"/>
    <row r="108" spans="1:13">
      <c r="A108" s="267" t="s">
        <v>857</v>
      </c>
      <c r="B108" s="267"/>
      <c r="C108" s="268"/>
      <c r="D108" s="269"/>
      <c r="E108" s="270"/>
      <c r="F108" s="271"/>
      <c r="G108" s="270"/>
      <c r="H108" s="271"/>
      <c r="I108" s="270"/>
      <c r="J108" s="271"/>
      <c r="K108" s="270"/>
      <c r="L108" s="271"/>
      <c r="M108" s="270"/>
    </row>
    <row r="109" spans="1:13">
      <c r="A109" s="285"/>
      <c r="B109" s="286"/>
      <c r="C109" s="247"/>
      <c r="D109" s="287">
        <v>3</v>
      </c>
      <c r="E109" s="249" t="s">
        <v>947</v>
      </c>
      <c r="F109" s="288">
        <v>3</v>
      </c>
      <c r="G109" s="249" t="s">
        <v>1</v>
      </c>
      <c r="H109" s="288">
        <v>3</v>
      </c>
      <c r="I109" s="249" t="s">
        <v>2</v>
      </c>
      <c r="J109" s="288">
        <v>3</v>
      </c>
      <c r="K109" s="249" t="s">
        <v>3</v>
      </c>
      <c r="L109" s="288">
        <v>3</v>
      </c>
      <c r="M109" s="249" t="s">
        <v>4</v>
      </c>
    </row>
    <row r="110" spans="1:13" ht="16.5" customHeight="1">
      <c r="A110" s="365" t="s">
        <v>858</v>
      </c>
      <c r="B110" s="369" t="s">
        <v>1552</v>
      </c>
      <c r="C110" s="257" t="s">
        <v>1023</v>
      </c>
      <c r="D110" s="257" t="s">
        <v>1023</v>
      </c>
      <c r="E110" s="260" t="s">
        <v>1023</v>
      </c>
      <c r="F110" s="257" t="s">
        <v>1023</v>
      </c>
      <c r="G110" s="260" t="s">
        <v>1023</v>
      </c>
      <c r="H110" s="257" t="s">
        <v>1023</v>
      </c>
      <c r="I110" s="260" t="s">
        <v>1023</v>
      </c>
      <c r="J110" s="257" t="s">
        <v>1023</v>
      </c>
      <c r="K110" s="260" t="s">
        <v>1023</v>
      </c>
      <c r="L110" s="257" t="s">
        <v>1023</v>
      </c>
      <c r="M110" s="260" t="s">
        <v>1023</v>
      </c>
    </row>
    <row r="111" spans="1:13" ht="16.5" customHeight="1">
      <c r="A111" s="366"/>
      <c r="B111" s="370"/>
      <c r="C111" s="257">
        <v>0.5</v>
      </c>
      <c r="D111" s="257">
        <v>0.5</v>
      </c>
      <c r="E111" s="260" t="s">
        <v>1173</v>
      </c>
      <c r="F111" s="257">
        <v>0.5</v>
      </c>
      <c r="G111" s="260" t="s">
        <v>1173</v>
      </c>
      <c r="H111" s="257">
        <v>0.5</v>
      </c>
      <c r="I111" s="260" t="s">
        <v>1173</v>
      </c>
      <c r="J111" s="257">
        <v>0.5</v>
      </c>
      <c r="K111" s="260" t="s">
        <v>1173</v>
      </c>
      <c r="L111" s="257">
        <v>0.5</v>
      </c>
      <c r="M111" s="260" t="s">
        <v>1173</v>
      </c>
    </row>
    <row r="112" spans="1:13" ht="16.5" customHeight="1">
      <c r="A112" s="366"/>
      <c r="B112" s="370"/>
      <c r="C112" s="257">
        <v>0.1</v>
      </c>
      <c r="D112" s="257">
        <v>0.1</v>
      </c>
      <c r="E112" s="260" t="s">
        <v>1172</v>
      </c>
      <c r="F112" s="257">
        <v>0.1</v>
      </c>
      <c r="G112" s="260" t="s">
        <v>1172</v>
      </c>
      <c r="H112" s="257">
        <v>0.1</v>
      </c>
      <c r="I112" s="260" t="s">
        <v>1172</v>
      </c>
      <c r="J112" s="257">
        <v>0.1</v>
      </c>
      <c r="K112" s="260" t="s">
        <v>1172</v>
      </c>
      <c r="L112" s="257">
        <v>0.1</v>
      </c>
      <c r="M112" s="260" t="s">
        <v>1172</v>
      </c>
    </row>
    <row r="113" spans="1:13" ht="16.5" customHeight="1">
      <c r="A113" s="366"/>
      <c r="B113" s="370"/>
      <c r="C113" s="257">
        <v>0</v>
      </c>
      <c r="D113" s="257">
        <v>0</v>
      </c>
      <c r="E113" s="260" t="s">
        <v>12</v>
      </c>
      <c r="F113" s="257">
        <v>0</v>
      </c>
      <c r="G113" s="260" t="s">
        <v>12</v>
      </c>
      <c r="H113" s="257">
        <v>0</v>
      </c>
      <c r="I113" s="260" t="s">
        <v>12</v>
      </c>
      <c r="J113" s="257">
        <v>0</v>
      </c>
      <c r="K113" s="260" t="s">
        <v>12</v>
      </c>
      <c r="L113" s="257">
        <v>0</v>
      </c>
      <c r="M113" s="260" t="s">
        <v>12</v>
      </c>
    </row>
    <row r="114" spans="1:13" ht="16.5" customHeight="1">
      <c r="A114" s="367"/>
      <c r="B114" s="371"/>
      <c r="C114" s="257"/>
      <c r="D114" s="257"/>
      <c r="E114" s="260"/>
      <c r="F114" s="257"/>
      <c r="G114" s="260"/>
      <c r="H114" s="257"/>
      <c r="I114" s="260"/>
      <c r="J114" s="257"/>
      <c r="K114" s="260"/>
      <c r="L114" s="257"/>
      <c r="M114" s="260"/>
    </row>
    <row r="115" spans="1:13" s="235" customFormat="1" ht="16.5"/>
    <row r="116" spans="1:13">
      <c r="A116" s="285"/>
      <c r="B116" s="286"/>
      <c r="C116" s="247"/>
      <c r="D116" s="287">
        <v>3</v>
      </c>
      <c r="E116" s="249" t="s">
        <v>947</v>
      </c>
      <c r="F116" s="288">
        <v>3</v>
      </c>
      <c r="G116" s="249" t="s">
        <v>1</v>
      </c>
      <c r="H116" s="288">
        <v>3</v>
      </c>
      <c r="I116" s="249" t="s">
        <v>2</v>
      </c>
      <c r="J116" s="288">
        <v>3</v>
      </c>
      <c r="K116" s="249" t="s">
        <v>3</v>
      </c>
      <c r="L116" s="288">
        <v>3</v>
      </c>
      <c r="M116" s="249" t="s">
        <v>4</v>
      </c>
    </row>
    <row r="117" spans="1:13" ht="16.5" customHeight="1">
      <c r="A117" s="365" t="s">
        <v>859</v>
      </c>
      <c r="B117" s="369" t="s">
        <v>546</v>
      </c>
      <c r="C117" s="257" t="s">
        <v>1023</v>
      </c>
      <c r="D117" s="257" t="s">
        <v>1023</v>
      </c>
      <c r="E117" s="260" t="s">
        <v>1023</v>
      </c>
      <c r="F117" s="257" t="s">
        <v>1023</v>
      </c>
      <c r="G117" s="260" t="s">
        <v>1023</v>
      </c>
      <c r="H117" s="257" t="s">
        <v>1023</v>
      </c>
      <c r="I117" s="260" t="s">
        <v>1023</v>
      </c>
      <c r="J117" s="257" t="s">
        <v>1023</v>
      </c>
      <c r="K117" s="260" t="s">
        <v>1023</v>
      </c>
      <c r="L117" s="257" t="s">
        <v>1023</v>
      </c>
      <c r="M117" s="260" t="s">
        <v>1023</v>
      </c>
    </row>
    <row r="118" spans="1:13" ht="16.5" customHeight="1">
      <c r="A118" s="366"/>
      <c r="B118" s="370"/>
      <c r="C118" s="257">
        <v>-0.5</v>
      </c>
      <c r="D118" s="257">
        <v>-0.5</v>
      </c>
      <c r="E118" s="260" t="s">
        <v>1173</v>
      </c>
      <c r="F118" s="257">
        <v>-0.5</v>
      </c>
      <c r="G118" s="260" t="s">
        <v>1173</v>
      </c>
      <c r="H118" s="257">
        <v>-0.5</v>
      </c>
      <c r="I118" s="260" t="s">
        <v>1173</v>
      </c>
      <c r="J118" s="257">
        <v>-0.5</v>
      </c>
      <c r="K118" s="260" t="s">
        <v>1173</v>
      </c>
      <c r="L118" s="257">
        <v>-0.5</v>
      </c>
      <c r="M118" s="260" t="s">
        <v>1173</v>
      </c>
    </row>
    <row r="119" spans="1:13" ht="16.5" customHeight="1">
      <c r="A119" s="366"/>
      <c r="B119" s="370"/>
      <c r="C119" s="257">
        <v>-0.1</v>
      </c>
      <c r="D119" s="257">
        <v>-0.1</v>
      </c>
      <c r="E119" s="260" t="s">
        <v>1172</v>
      </c>
      <c r="F119" s="257">
        <v>-0.1</v>
      </c>
      <c r="G119" s="260" t="s">
        <v>1172</v>
      </c>
      <c r="H119" s="257">
        <v>-0.1</v>
      </c>
      <c r="I119" s="260" t="s">
        <v>1172</v>
      </c>
      <c r="J119" s="257">
        <v>-0.1</v>
      </c>
      <c r="K119" s="260" t="s">
        <v>1172</v>
      </c>
      <c r="L119" s="257">
        <v>-0.1</v>
      </c>
      <c r="M119" s="260" t="s">
        <v>1172</v>
      </c>
    </row>
    <row r="120" spans="1:13" ht="16.5" customHeight="1">
      <c r="A120" s="366"/>
      <c r="B120" s="370"/>
      <c r="C120" s="257">
        <v>0</v>
      </c>
      <c r="D120" s="257">
        <v>0</v>
      </c>
      <c r="E120" s="260" t="s">
        <v>12</v>
      </c>
      <c r="F120" s="257">
        <v>0</v>
      </c>
      <c r="G120" s="260" t="s">
        <v>12</v>
      </c>
      <c r="H120" s="257">
        <v>0</v>
      </c>
      <c r="I120" s="260" t="s">
        <v>12</v>
      </c>
      <c r="J120" s="257">
        <v>0</v>
      </c>
      <c r="K120" s="260" t="s">
        <v>12</v>
      </c>
      <c r="L120" s="257">
        <v>0</v>
      </c>
      <c r="M120" s="260" t="s">
        <v>12</v>
      </c>
    </row>
    <row r="121" spans="1:13" ht="16.5" customHeight="1">
      <c r="A121" s="367"/>
      <c r="B121" s="371"/>
      <c r="C121" s="257"/>
      <c r="D121" s="257"/>
      <c r="E121" s="260"/>
      <c r="F121" s="257"/>
      <c r="G121" s="260"/>
      <c r="H121" s="257"/>
      <c r="I121" s="260"/>
      <c r="J121" s="257"/>
      <c r="K121" s="260"/>
      <c r="L121" s="257"/>
      <c r="M121" s="260"/>
    </row>
    <row r="122" spans="1:13" s="235" customFormat="1" ht="16.5"/>
    <row r="123" spans="1:13">
      <c r="A123" s="245"/>
      <c r="B123" s="246"/>
      <c r="C123" s="247"/>
      <c r="D123" s="248">
        <v>3</v>
      </c>
      <c r="E123" s="249" t="s">
        <v>947</v>
      </c>
      <c r="F123" s="250">
        <v>3</v>
      </c>
      <c r="G123" s="249" t="s">
        <v>1</v>
      </c>
      <c r="H123" s="250">
        <v>3</v>
      </c>
      <c r="I123" s="251" t="s">
        <v>2</v>
      </c>
      <c r="J123" s="250">
        <v>3</v>
      </c>
      <c r="K123" s="251" t="s">
        <v>3</v>
      </c>
      <c r="L123" s="250">
        <v>3</v>
      </c>
      <c r="M123" s="251" t="s">
        <v>4</v>
      </c>
    </row>
    <row r="124" spans="1:13" ht="16.5" customHeight="1">
      <c r="A124" s="365" t="s">
        <v>860</v>
      </c>
      <c r="B124" s="369" t="s">
        <v>79</v>
      </c>
      <c r="C124" s="257" t="s">
        <v>1023</v>
      </c>
      <c r="D124" s="257" t="s">
        <v>1023</v>
      </c>
      <c r="E124" s="260" t="s">
        <v>1023</v>
      </c>
      <c r="F124" s="257" t="s">
        <v>1023</v>
      </c>
      <c r="G124" s="260" t="s">
        <v>1023</v>
      </c>
      <c r="H124" s="257" t="s">
        <v>1023</v>
      </c>
      <c r="I124" s="260" t="s">
        <v>1023</v>
      </c>
      <c r="J124" s="257" t="s">
        <v>1023</v>
      </c>
      <c r="K124" s="260" t="s">
        <v>1023</v>
      </c>
      <c r="L124" s="257" t="s">
        <v>1023</v>
      </c>
      <c r="M124" s="260" t="s">
        <v>1023</v>
      </c>
    </row>
    <row r="125" spans="1:13" ht="16.5" customHeight="1">
      <c r="A125" s="366"/>
      <c r="B125" s="370"/>
      <c r="C125" s="257">
        <v>0.5</v>
      </c>
      <c r="D125" s="257">
        <v>0.5</v>
      </c>
      <c r="E125" s="260" t="s">
        <v>316</v>
      </c>
      <c r="F125" s="257">
        <v>0.5</v>
      </c>
      <c r="G125" s="260" t="s">
        <v>318</v>
      </c>
      <c r="H125" s="257">
        <v>0.5</v>
      </c>
      <c r="I125" s="260" t="s">
        <v>319</v>
      </c>
      <c r="J125" s="257">
        <v>0.5</v>
      </c>
      <c r="K125" s="260" t="s">
        <v>320</v>
      </c>
      <c r="L125" s="257">
        <v>0.5</v>
      </c>
      <c r="M125" s="260" t="s">
        <v>322</v>
      </c>
    </row>
    <row r="126" spans="1:13" ht="16.5" customHeight="1">
      <c r="A126" s="366"/>
      <c r="B126" s="370"/>
      <c r="C126" s="257">
        <v>0.1</v>
      </c>
      <c r="D126" s="257">
        <v>0.1</v>
      </c>
      <c r="E126" s="260" t="s">
        <v>315</v>
      </c>
      <c r="F126" s="257">
        <v>0.1</v>
      </c>
      <c r="G126" s="260" t="s">
        <v>317</v>
      </c>
      <c r="H126" s="257">
        <v>0.1</v>
      </c>
      <c r="I126" s="260" t="s">
        <v>318</v>
      </c>
      <c r="J126" s="257">
        <v>0.1</v>
      </c>
      <c r="K126" s="260" t="s">
        <v>319</v>
      </c>
      <c r="L126" s="257">
        <v>0.1</v>
      </c>
      <c r="M126" s="260" t="s">
        <v>321</v>
      </c>
    </row>
    <row r="127" spans="1:13" ht="16.5" customHeight="1">
      <c r="A127" s="366"/>
      <c r="B127" s="370"/>
      <c r="C127" s="257">
        <v>0</v>
      </c>
      <c r="D127" s="257">
        <v>0</v>
      </c>
      <c r="E127" s="260" t="s">
        <v>314</v>
      </c>
      <c r="F127" s="257">
        <v>0</v>
      </c>
      <c r="G127" s="260" t="s">
        <v>315</v>
      </c>
      <c r="H127" s="257">
        <v>0</v>
      </c>
      <c r="I127" s="260" t="s">
        <v>317</v>
      </c>
      <c r="J127" s="257">
        <v>0</v>
      </c>
      <c r="K127" s="260" t="s">
        <v>318</v>
      </c>
      <c r="L127" s="257">
        <v>0</v>
      </c>
      <c r="M127" s="260" t="s">
        <v>320</v>
      </c>
    </row>
    <row r="128" spans="1:13" ht="16.5" customHeight="1">
      <c r="A128" s="367"/>
      <c r="B128" s="371"/>
      <c r="C128" s="257"/>
      <c r="D128" s="257"/>
      <c r="E128" s="260"/>
      <c r="F128" s="257"/>
      <c r="G128" s="260"/>
      <c r="H128" s="257"/>
      <c r="I128" s="260"/>
      <c r="J128" s="257"/>
      <c r="K128" s="260"/>
      <c r="L128" s="257"/>
      <c r="M128" s="260"/>
    </row>
    <row r="129" spans="1:13" s="235" customFormat="1" ht="16.5"/>
    <row r="130" spans="1:13">
      <c r="A130" s="267" t="s">
        <v>861</v>
      </c>
      <c r="B130" s="267"/>
      <c r="C130" s="268"/>
      <c r="D130" s="269"/>
      <c r="E130" s="270"/>
      <c r="F130" s="271"/>
      <c r="G130" s="270"/>
      <c r="H130" s="271"/>
      <c r="I130" s="270"/>
      <c r="J130" s="271"/>
      <c r="K130" s="270"/>
      <c r="L130" s="271"/>
      <c r="M130" s="270"/>
    </row>
    <row r="131" spans="1:13">
      <c r="A131" s="285"/>
      <c r="B131" s="286"/>
      <c r="C131" s="247"/>
      <c r="D131" s="287">
        <v>3</v>
      </c>
      <c r="E131" s="249" t="s">
        <v>947</v>
      </c>
      <c r="F131" s="288">
        <v>3</v>
      </c>
      <c r="G131" s="249" t="s">
        <v>1</v>
      </c>
      <c r="H131" s="288">
        <v>2</v>
      </c>
      <c r="I131" s="249" t="s">
        <v>2</v>
      </c>
      <c r="J131" s="288">
        <v>2</v>
      </c>
      <c r="K131" s="249" t="s">
        <v>3</v>
      </c>
      <c r="L131" s="288">
        <v>2</v>
      </c>
      <c r="M131" s="249" t="s">
        <v>4</v>
      </c>
    </row>
    <row r="132" spans="1:13" ht="16.5">
      <c r="A132" s="365" t="s">
        <v>457</v>
      </c>
      <c r="B132" s="369" t="s">
        <v>757</v>
      </c>
      <c r="C132" s="257" t="s">
        <v>1023</v>
      </c>
      <c r="D132" s="257" t="s">
        <v>1023</v>
      </c>
      <c r="E132" s="260" t="s">
        <v>1023</v>
      </c>
      <c r="F132" s="257" t="s">
        <v>1023</v>
      </c>
      <c r="G132" s="260" t="s">
        <v>1023</v>
      </c>
      <c r="H132" s="257" t="s">
        <v>1023</v>
      </c>
      <c r="I132" s="260" t="s">
        <v>1023</v>
      </c>
      <c r="J132" s="257" t="s">
        <v>1023</v>
      </c>
      <c r="K132" s="260" t="s">
        <v>1023</v>
      </c>
      <c r="L132" s="257" t="s">
        <v>1023</v>
      </c>
      <c r="M132" s="260" t="s">
        <v>1023</v>
      </c>
    </row>
    <row r="133" spans="1:13" ht="16.5" customHeight="1">
      <c r="A133" s="366"/>
      <c r="B133" s="370"/>
      <c r="C133" s="257">
        <v>1</v>
      </c>
      <c r="D133" s="257">
        <v>1</v>
      </c>
      <c r="E133" s="260" t="s">
        <v>601</v>
      </c>
      <c r="F133" s="257">
        <v>1</v>
      </c>
      <c r="G133" s="260" t="s">
        <v>601</v>
      </c>
      <c r="H133" s="257">
        <v>1</v>
      </c>
      <c r="I133" s="260" t="s">
        <v>574</v>
      </c>
      <c r="J133" s="257">
        <v>1</v>
      </c>
      <c r="K133" s="260" t="s">
        <v>578</v>
      </c>
      <c r="L133" s="257">
        <v>1</v>
      </c>
      <c r="M133" s="260" t="s">
        <v>578</v>
      </c>
    </row>
    <row r="134" spans="1:13" ht="16.5" customHeight="1">
      <c r="A134" s="366"/>
      <c r="B134" s="370"/>
      <c r="C134" s="257">
        <v>0</v>
      </c>
      <c r="D134" s="257">
        <v>0</v>
      </c>
      <c r="E134" s="289" t="s">
        <v>572</v>
      </c>
      <c r="F134" s="257">
        <v>0</v>
      </c>
      <c r="G134" s="289" t="s">
        <v>572</v>
      </c>
      <c r="H134" s="257">
        <v>0</v>
      </c>
      <c r="I134" s="289" t="s">
        <v>573</v>
      </c>
      <c r="J134" s="257">
        <v>0</v>
      </c>
      <c r="K134" s="289" t="s">
        <v>577</v>
      </c>
      <c r="L134" s="257">
        <v>0</v>
      </c>
      <c r="M134" s="289" t="s">
        <v>577</v>
      </c>
    </row>
    <row r="135" spans="1:13" ht="16.5" customHeight="1">
      <c r="A135" s="366"/>
      <c r="B135" s="370"/>
      <c r="C135" s="257">
        <v>-1</v>
      </c>
      <c r="D135" s="257">
        <v>-1</v>
      </c>
      <c r="E135" s="260" t="s">
        <v>423</v>
      </c>
      <c r="F135" s="257">
        <v>-1</v>
      </c>
      <c r="G135" s="260" t="s">
        <v>423</v>
      </c>
      <c r="H135" s="257">
        <v>-1</v>
      </c>
      <c r="I135" s="258" t="s">
        <v>575</v>
      </c>
      <c r="J135" s="257">
        <v>-1</v>
      </c>
      <c r="K135" s="258" t="s">
        <v>576</v>
      </c>
      <c r="L135" s="257">
        <v>-1</v>
      </c>
      <c r="M135" s="258" t="s">
        <v>576</v>
      </c>
    </row>
    <row r="136" spans="1:13" ht="16.5" customHeight="1">
      <c r="A136" s="367"/>
      <c r="B136" s="371"/>
      <c r="C136" s="257"/>
      <c r="D136" s="257"/>
      <c r="E136" s="260"/>
      <c r="F136" s="257"/>
      <c r="G136" s="260"/>
      <c r="H136" s="257"/>
      <c r="I136" s="260"/>
      <c r="J136" s="257"/>
      <c r="K136" s="260"/>
      <c r="L136" s="257"/>
      <c r="M136" s="260"/>
    </row>
    <row r="137" spans="1:13" s="235" customFormat="1" ht="16.5"/>
    <row r="138" spans="1:13">
      <c r="A138" s="285"/>
      <c r="B138" s="286"/>
      <c r="C138" s="247"/>
      <c r="D138" s="287">
        <v>3</v>
      </c>
      <c r="E138" s="249" t="s">
        <v>947</v>
      </c>
      <c r="F138" s="288">
        <v>2</v>
      </c>
      <c r="G138" s="249" t="s">
        <v>1</v>
      </c>
      <c r="H138" s="288">
        <v>2</v>
      </c>
      <c r="I138" s="249" t="s">
        <v>2</v>
      </c>
      <c r="J138" s="288">
        <v>2</v>
      </c>
      <c r="K138" s="249" t="s">
        <v>3</v>
      </c>
      <c r="L138" s="288">
        <v>2</v>
      </c>
      <c r="M138" s="249" t="s">
        <v>4</v>
      </c>
    </row>
    <row r="139" spans="1:13" ht="16.5">
      <c r="A139" s="365" t="s">
        <v>756</v>
      </c>
      <c r="B139" s="369" t="s">
        <v>758</v>
      </c>
      <c r="C139" s="257" t="s">
        <v>1023</v>
      </c>
      <c r="D139" s="257" t="s">
        <v>1023</v>
      </c>
      <c r="E139" s="260" t="s">
        <v>1023</v>
      </c>
      <c r="F139" s="257" t="s">
        <v>1023</v>
      </c>
      <c r="G139" s="260" t="s">
        <v>1023</v>
      </c>
      <c r="H139" s="257" t="s">
        <v>1023</v>
      </c>
      <c r="I139" s="260" t="s">
        <v>1023</v>
      </c>
      <c r="J139" s="257" t="s">
        <v>1023</v>
      </c>
      <c r="K139" s="260" t="s">
        <v>1023</v>
      </c>
      <c r="L139" s="257" t="s">
        <v>1023</v>
      </c>
      <c r="M139" s="260" t="s">
        <v>1023</v>
      </c>
    </row>
    <row r="140" spans="1:13" ht="16.5" customHeight="1">
      <c r="A140" s="366"/>
      <c r="B140" s="370"/>
      <c r="C140" s="257">
        <v>1</v>
      </c>
      <c r="D140" s="257">
        <v>1</v>
      </c>
      <c r="E140" s="260" t="s">
        <v>589</v>
      </c>
      <c r="F140" s="257">
        <v>1</v>
      </c>
      <c r="G140" s="260" t="s">
        <v>26</v>
      </c>
      <c r="H140" s="257">
        <v>1</v>
      </c>
      <c r="I140" s="260" t="s">
        <v>29</v>
      </c>
      <c r="J140" s="257">
        <v>1</v>
      </c>
      <c r="K140" s="260" t="s">
        <v>590</v>
      </c>
      <c r="L140" s="257">
        <v>1</v>
      </c>
      <c r="M140" s="260" t="s">
        <v>591</v>
      </c>
    </row>
    <row r="141" spans="1:13" ht="16.5" customHeight="1">
      <c r="A141" s="366"/>
      <c r="B141" s="370"/>
      <c r="C141" s="257">
        <v>0</v>
      </c>
      <c r="D141" s="257">
        <v>0</v>
      </c>
      <c r="E141" s="260" t="s">
        <v>585</v>
      </c>
      <c r="F141" s="257">
        <v>0</v>
      </c>
      <c r="G141" s="260" t="s">
        <v>586</v>
      </c>
      <c r="H141" s="257">
        <v>0</v>
      </c>
      <c r="I141" s="260" t="s">
        <v>408</v>
      </c>
      <c r="J141" s="257">
        <v>0</v>
      </c>
      <c r="K141" s="260" t="s">
        <v>587</v>
      </c>
      <c r="L141" s="257">
        <v>0</v>
      </c>
      <c r="M141" s="260" t="s">
        <v>588</v>
      </c>
    </row>
    <row r="142" spans="1:13" ht="16.5" customHeight="1">
      <c r="A142" s="366"/>
      <c r="B142" s="370"/>
      <c r="C142" s="257">
        <v>-1</v>
      </c>
      <c r="D142" s="257">
        <v>-1</v>
      </c>
      <c r="E142" s="260" t="s">
        <v>581</v>
      </c>
      <c r="F142" s="257">
        <v>-1</v>
      </c>
      <c r="G142" s="258" t="s">
        <v>582</v>
      </c>
      <c r="H142" s="257">
        <v>-1</v>
      </c>
      <c r="I142" s="258" t="s">
        <v>407</v>
      </c>
      <c r="J142" s="257">
        <v>-1</v>
      </c>
      <c r="K142" s="258" t="s">
        <v>583</v>
      </c>
      <c r="L142" s="257">
        <v>-1</v>
      </c>
      <c r="M142" s="258" t="s">
        <v>584</v>
      </c>
    </row>
    <row r="143" spans="1:13" ht="16.5" customHeight="1">
      <c r="A143" s="367"/>
      <c r="B143" s="371"/>
      <c r="C143" s="257"/>
      <c r="D143" s="257"/>
      <c r="E143" s="260"/>
      <c r="F143" s="257"/>
      <c r="G143" s="260"/>
      <c r="H143" s="257"/>
      <c r="I143" s="260"/>
      <c r="J143" s="257"/>
      <c r="K143" s="260"/>
      <c r="L143" s="257"/>
      <c r="M143" s="260"/>
    </row>
    <row r="144" spans="1:13" s="235" customFormat="1" ht="16.5"/>
    <row r="145" spans="1:13">
      <c r="A145" s="285"/>
      <c r="B145" s="286"/>
      <c r="C145" s="247"/>
      <c r="D145" s="287">
        <v>3</v>
      </c>
      <c r="E145" s="249" t="s">
        <v>947</v>
      </c>
      <c r="F145" s="288">
        <v>2</v>
      </c>
      <c r="G145" s="249" t="s">
        <v>1</v>
      </c>
      <c r="H145" s="288">
        <v>2</v>
      </c>
      <c r="I145" s="249" t="s">
        <v>2</v>
      </c>
      <c r="J145" s="288">
        <v>2</v>
      </c>
      <c r="K145" s="249" t="s">
        <v>3</v>
      </c>
      <c r="L145" s="288">
        <v>2</v>
      </c>
      <c r="M145" s="249" t="s">
        <v>4</v>
      </c>
    </row>
    <row r="146" spans="1:13" ht="16.5">
      <c r="A146" s="365" t="s">
        <v>702</v>
      </c>
      <c r="B146" s="369" t="s">
        <v>759</v>
      </c>
      <c r="C146" s="257" t="s">
        <v>1023</v>
      </c>
      <c r="D146" s="257" t="s">
        <v>1023</v>
      </c>
      <c r="E146" s="260" t="s">
        <v>1023</v>
      </c>
      <c r="F146" s="257" t="s">
        <v>1023</v>
      </c>
      <c r="G146" s="260" t="s">
        <v>1023</v>
      </c>
      <c r="H146" s="257" t="s">
        <v>1023</v>
      </c>
      <c r="I146" s="260" t="s">
        <v>1023</v>
      </c>
      <c r="J146" s="257" t="s">
        <v>1023</v>
      </c>
      <c r="K146" s="260" t="s">
        <v>1023</v>
      </c>
      <c r="L146" s="257" t="s">
        <v>1023</v>
      </c>
      <c r="M146" s="260" t="s">
        <v>1023</v>
      </c>
    </row>
    <row r="147" spans="1:13" ht="16.5" customHeight="1">
      <c r="A147" s="366"/>
      <c r="B147" s="370"/>
      <c r="C147" s="257">
        <v>1</v>
      </c>
      <c r="D147" s="257">
        <v>1</v>
      </c>
      <c r="E147" s="260" t="s">
        <v>589</v>
      </c>
      <c r="F147" s="257">
        <v>1</v>
      </c>
      <c r="G147" s="260" t="s">
        <v>26</v>
      </c>
      <c r="H147" s="257">
        <v>1</v>
      </c>
      <c r="I147" s="260" t="s">
        <v>29</v>
      </c>
      <c r="J147" s="257">
        <v>1</v>
      </c>
      <c r="K147" s="260" t="s">
        <v>590</v>
      </c>
      <c r="L147" s="257">
        <v>1</v>
      </c>
      <c r="M147" s="260" t="s">
        <v>591</v>
      </c>
    </row>
    <row r="148" spans="1:13" ht="16.5" customHeight="1">
      <c r="A148" s="366"/>
      <c r="B148" s="370"/>
      <c r="C148" s="257">
        <v>0.5</v>
      </c>
      <c r="D148" s="257">
        <v>0.5</v>
      </c>
      <c r="E148" s="260" t="s">
        <v>585</v>
      </c>
      <c r="F148" s="257">
        <v>0.5</v>
      </c>
      <c r="G148" s="260" t="s">
        <v>586</v>
      </c>
      <c r="H148" s="257">
        <v>0.5</v>
      </c>
      <c r="I148" s="260" t="s">
        <v>408</v>
      </c>
      <c r="J148" s="257">
        <v>0.5</v>
      </c>
      <c r="K148" s="260" t="s">
        <v>587</v>
      </c>
      <c r="L148" s="257">
        <v>0.5</v>
      </c>
      <c r="M148" s="260" t="s">
        <v>588</v>
      </c>
    </row>
    <row r="149" spans="1:13" ht="16.5" customHeight="1">
      <c r="A149" s="366"/>
      <c r="B149" s="370"/>
      <c r="C149" s="257">
        <v>0</v>
      </c>
      <c r="D149" s="257">
        <v>0</v>
      </c>
      <c r="E149" s="260" t="s">
        <v>581</v>
      </c>
      <c r="F149" s="257">
        <v>0</v>
      </c>
      <c r="G149" s="258" t="s">
        <v>582</v>
      </c>
      <c r="H149" s="257">
        <v>0</v>
      </c>
      <c r="I149" s="258" t="s">
        <v>407</v>
      </c>
      <c r="J149" s="257">
        <v>0</v>
      </c>
      <c r="K149" s="258" t="s">
        <v>583</v>
      </c>
      <c r="L149" s="257">
        <v>0</v>
      </c>
      <c r="M149" s="258" t="s">
        <v>584</v>
      </c>
    </row>
    <row r="150" spans="1:13" ht="16.5" customHeight="1">
      <c r="A150" s="367"/>
      <c r="B150" s="371"/>
      <c r="C150" s="257"/>
      <c r="D150" s="257"/>
      <c r="E150" s="260"/>
      <c r="F150" s="257"/>
      <c r="G150" s="260"/>
      <c r="H150" s="257"/>
      <c r="I150" s="260"/>
      <c r="J150" s="257"/>
      <c r="K150" s="260"/>
      <c r="L150" s="257"/>
      <c r="M150" s="260"/>
    </row>
    <row r="151" spans="1:13" s="235" customFormat="1" ht="16.5"/>
    <row r="152" spans="1:13">
      <c r="A152" s="285"/>
      <c r="B152" s="286"/>
      <c r="C152" s="247"/>
      <c r="D152" s="287">
        <v>3</v>
      </c>
      <c r="E152" s="249" t="s">
        <v>947</v>
      </c>
      <c r="F152" s="288">
        <v>3</v>
      </c>
      <c r="G152" s="249" t="s">
        <v>1</v>
      </c>
      <c r="H152" s="288">
        <v>3</v>
      </c>
      <c r="I152" s="249" t="s">
        <v>2</v>
      </c>
      <c r="J152" s="288">
        <v>3</v>
      </c>
      <c r="K152" s="249" t="s">
        <v>3</v>
      </c>
      <c r="L152" s="288">
        <v>3</v>
      </c>
      <c r="M152" s="249" t="s">
        <v>4</v>
      </c>
    </row>
    <row r="153" spans="1:13" ht="16.5">
      <c r="A153" s="365" t="s">
        <v>580</v>
      </c>
      <c r="B153" s="369" t="s">
        <v>760</v>
      </c>
      <c r="C153" s="257" t="s">
        <v>1023</v>
      </c>
      <c r="D153" s="257" t="s">
        <v>1023</v>
      </c>
      <c r="E153" s="260" t="s">
        <v>1023</v>
      </c>
      <c r="F153" s="257" t="s">
        <v>1023</v>
      </c>
      <c r="G153" s="260" t="s">
        <v>1023</v>
      </c>
      <c r="H153" s="257" t="s">
        <v>1023</v>
      </c>
      <c r="I153" s="260" t="s">
        <v>1023</v>
      </c>
      <c r="J153" s="257" t="s">
        <v>1023</v>
      </c>
      <c r="K153" s="260" t="s">
        <v>1023</v>
      </c>
      <c r="L153" s="257" t="s">
        <v>1023</v>
      </c>
      <c r="M153" s="260" t="s">
        <v>1023</v>
      </c>
    </row>
    <row r="154" spans="1:13" ht="16.5" customHeight="1">
      <c r="A154" s="366"/>
      <c r="B154" s="370"/>
      <c r="C154" s="257">
        <v>1</v>
      </c>
      <c r="D154" s="257">
        <v>1</v>
      </c>
      <c r="E154" s="260" t="s">
        <v>595</v>
      </c>
      <c r="F154" s="257">
        <v>1</v>
      </c>
      <c r="G154" s="260" t="s">
        <v>29</v>
      </c>
      <c r="H154" s="257">
        <v>1</v>
      </c>
      <c r="I154" s="260" t="s">
        <v>27</v>
      </c>
      <c r="J154" s="257">
        <v>1</v>
      </c>
      <c r="K154" s="260" t="s">
        <v>601</v>
      </c>
      <c r="L154" s="257">
        <v>1</v>
      </c>
      <c r="M154" s="260" t="s">
        <v>574</v>
      </c>
    </row>
    <row r="155" spans="1:13" ht="16.5" customHeight="1">
      <c r="A155" s="366"/>
      <c r="B155" s="370"/>
      <c r="C155" s="257">
        <v>0.5</v>
      </c>
      <c r="D155" s="257">
        <v>0.5</v>
      </c>
      <c r="E155" s="260" t="s">
        <v>594</v>
      </c>
      <c r="F155" s="257">
        <v>0.5</v>
      </c>
      <c r="G155" s="260" t="s">
        <v>596</v>
      </c>
      <c r="H155" s="257">
        <v>0.5</v>
      </c>
      <c r="I155" s="260" t="s">
        <v>416</v>
      </c>
      <c r="J155" s="257">
        <v>0.5</v>
      </c>
      <c r="K155" s="260" t="s">
        <v>600</v>
      </c>
      <c r="L155" s="257">
        <v>0.5</v>
      </c>
      <c r="M155" s="260" t="s">
        <v>573</v>
      </c>
    </row>
    <row r="156" spans="1:13" ht="16.5" customHeight="1">
      <c r="A156" s="366"/>
      <c r="B156" s="370"/>
      <c r="C156" s="257">
        <v>0</v>
      </c>
      <c r="D156" s="257">
        <v>0</v>
      </c>
      <c r="E156" s="260" t="s">
        <v>407</v>
      </c>
      <c r="F156" s="257">
        <v>0</v>
      </c>
      <c r="G156" s="260" t="s">
        <v>597</v>
      </c>
      <c r="H156" s="257">
        <v>0</v>
      </c>
      <c r="I156" s="260" t="s">
        <v>598</v>
      </c>
      <c r="J156" s="257">
        <v>0</v>
      </c>
      <c r="K156" s="260" t="s">
        <v>599</v>
      </c>
      <c r="L156" s="257">
        <v>0</v>
      </c>
      <c r="M156" s="260" t="s">
        <v>575</v>
      </c>
    </row>
    <row r="157" spans="1:13" ht="16.5" customHeight="1">
      <c r="A157" s="367"/>
      <c r="B157" s="371"/>
      <c r="C157" s="257"/>
      <c r="D157" s="257"/>
      <c r="E157" s="260"/>
      <c r="F157" s="257"/>
      <c r="G157" s="260"/>
      <c r="H157" s="257"/>
      <c r="I157" s="260"/>
      <c r="J157" s="257"/>
      <c r="K157" s="260"/>
      <c r="L157" s="257"/>
      <c r="M157" s="260"/>
    </row>
    <row r="158" spans="1:13" s="235" customFormat="1" ht="16.5"/>
    <row r="159" spans="1:13">
      <c r="A159" s="290" t="s">
        <v>862</v>
      </c>
      <c r="B159" s="290"/>
      <c r="C159" s="291"/>
      <c r="D159" s="292"/>
      <c r="E159" s="293"/>
      <c r="F159" s="294"/>
      <c r="G159" s="293"/>
      <c r="H159" s="294"/>
      <c r="I159" s="293"/>
      <c r="J159" s="294"/>
      <c r="K159" s="293"/>
      <c r="L159" s="294"/>
      <c r="M159" s="293"/>
    </row>
    <row r="160" spans="1:13">
      <c r="A160" s="245"/>
      <c r="B160" s="246"/>
      <c r="C160" s="247"/>
      <c r="D160" s="248">
        <v>3</v>
      </c>
      <c r="E160" s="249" t="s">
        <v>947</v>
      </c>
      <c r="F160" s="250">
        <v>3</v>
      </c>
      <c r="G160" s="249" t="s">
        <v>1</v>
      </c>
      <c r="H160" s="250">
        <v>3</v>
      </c>
      <c r="I160" s="251" t="s">
        <v>2</v>
      </c>
      <c r="J160" s="250">
        <v>2</v>
      </c>
      <c r="K160" s="251" t="s">
        <v>3</v>
      </c>
      <c r="L160" s="250">
        <v>2</v>
      </c>
      <c r="M160" s="251" t="s">
        <v>4</v>
      </c>
    </row>
    <row r="161" spans="1:13" ht="16.5">
      <c r="A161" s="365" t="s">
        <v>863</v>
      </c>
      <c r="B161" s="369" t="s">
        <v>1174</v>
      </c>
      <c r="C161" s="257" t="s">
        <v>1023</v>
      </c>
      <c r="D161" s="257" t="s">
        <v>1023</v>
      </c>
      <c r="E161" s="260" t="s">
        <v>1023</v>
      </c>
      <c r="F161" s="257" t="s">
        <v>1023</v>
      </c>
      <c r="G161" s="260" t="s">
        <v>1023</v>
      </c>
      <c r="H161" s="257" t="s">
        <v>1023</v>
      </c>
      <c r="I161" s="260" t="s">
        <v>1023</v>
      </c>
      <c r="J161" s="257" t="s">
        <v>1023</v>
      </c>
      <c r="K161" s="260" t="s">
        <v>1023</v>
      </c>
      <c r="L161" s="257" t="s">
        <v>1023</v>
      </c>
      <c r="M161" s="260" t="s">
        <v>1023</v>
      </c>
    </row>
    <row r="162" spans="1:13" ht="16.5" customHeight="1">
      <c r="A162" s="366"/>
      <c r="B162" s="370"/>
      <c r="C162" s="257">
        <v>0.2</v>
      </c>
      <c r="D162" s="257">
        <v>0.2</v>
      </c>
      <c r="E162" s="260" t="s">
        <v>889</v>
      </c>
      <c r="F162" s="257">
        <v>0.2</v>
      </c>
      <c r="G162" s="260" t="s">
        <v>889</v>
      </c>
      <c r="H162" s="257">
        <v>0.2</v>
      </c>
      <c r="I162" s="260" t="s">
        <v>889</v>
      </c>
      <c r="J162" s="257">
        <v>0.2</v>
      </c>
      <c r="K162" s="260" t="s">
        <v>889</v>
      </c>
      <c r="L162" s="257">
        <v>0.2</v>
      </c>
      <c r="M162" s="260" t="s">
        <v>889</v>
      </c>
    </row>
    <row r="163" spans="1:13" ht="16.5" customHeight="1">
      <c r="A163" s="366"/>
      <c r="B163" s="370"/>
      <c r="C163" s="257">
        <v>0.1</v>
      </c>
      <c r="D163" s="257">
        <v>0.1</v>
      </c>
      <c r="E163" s="260" t="s">
        <v>888</v>
      </c>
      <c r="F163" s="257">
        <v>0.1</v>
      </c>
      <c r="G163" s="260" t="s">
        <v>888</v>
      </c>
      <c r="H163" s="257">
        <v>0.1</v>
      </c>
      <c r="I163" s="260" t="s">
        <v>888</v>
      </c>
      <c r="J163" s="257">
        <v>0.1</v>
      </c>
      <c r="K163" s="260" t="s">
        <v>888</v>
      </c>
      <c r="L163" s="257">
        <v>0.1</v>
      </c>
      <c r="M163" s="260" t="s">
        <v>888</v>
      </c>
    </row>
    <row r="164" spans="1:13" ht="16.5" customHeight="1">
      <c r="A164" s="366"/>
      <c r="B164" s="370"/>
      <c r="C164" s="257">
        <v>0</v>
      </c>
      <c r="D164" s="257">
        <v>0</v>
      </c>
      <c r="E164" s="260" t="s">
        <v>887</v>
      </c>
      <c r="F164" s="257">
        <v>0</v>
      </c>
      <c r="G164" s="260" t="s">
        <v>887</v>
      </c>
      <c r="H164" s="257">
        <v>0</v>
      </c>
      <c r="I164" s="260" t="s">
        <v>887</v>
      </c>
      <c r="J164" s="257">
        <v>0</v>
      </c>
      <c r="K164" s="258" t="s">
        <v>887</v>
      </c>
      <c r="L164" s="257">
        <v>0</v>
      </c>
      <c r="M164" s="258" t="s">
        <v>887</v>
      </c>
    </row>
    <row r="165" spans="1:13" ht="16.5" customHeight="1">
      <c r="A165" s="367"/>
      <c r="B165" s="371"/>
      <c r="C165" s="257"/>
      <c r="D165" s="257"/>
      <c r="E165" s="260"/>
      <c r="F165" s="257"/>
      <c r="G165" s="260"/>
      <c r="H165" s="257"/>
      <c r="I165" s="260"/>
      <c r="J165" s="257"/>
      <c r="K165" s="260"/>
      <c r="L165" s="257"/>
      <c r="M165" s="260"/>
    </row>
    <row r="166" spans="1:13" s="235" customFormat="1" ht="16.5"/>
    <row r="167" spans="1:13">
      <c r="A167" s="285"/>
      <c r="B167" s="286"/>
      <c r="C167" s="247"/>
      <c r="D167" s="287">
        <v>3</v>
      </c>
      <c r="E167" s="249" t="s">
        <v>947</v>
      </c>
      <c r="F167" s="288">
        <v>3</v>
      </c>
      <c r="G167" s="249" t="s">
        <v>1</v>
      </c>
      <c r="H167" s="288">
        <v>2</v>
      </c>
      <c r="I167" s="249" t="s">
        <v>2</v>
      </c>
      <c r="J167" s="288">
        <v>1</v>
      </c>
      <c r="K167" s="249" t="s">
        <v>3</v>
      </c>
      <c r="L167" s="288">
        <v>1</v>
      </c>
      <c r="M167" s="249" t="s">
        <v>4</v>
      </c>
    </row>
    <row r="168" spans="1:13" ht="16.5">
      <c r="A168" s="365" t="s">
        <v>864</v>
      </c>
      <c r="B168" s="369" t="s">
        <v>609</v>
      </c>
      <c r="C168" s="257" t="s">
        <v>1023</v>
      </c>
      <c r="D168" s="257" t="s">
        <v>1023</v>
      </c>
      <c r="E168" s="260" t="s">
        <v>1023</v>
      </c>
      <c r="F168" s="257" t="s">
        <v>1023</v>
      </c>
      <c r="G168" s="260" t="s">
        <v>1023</v>
      </c>
      <c r="H168" s="257" t="s">
        <v>1023</v>
      </c>
      <c r="I168" s="260" t="s">
        <v>1023</v>
      </c>
      <c r="J168" s="257" t="s">
        <v>1023</v>
      </c>
      <c r="K168" s="260" t="s">
        <v>1023</v>
      </c>
      <c r="L168" s="257" t="s">
        <v>1023</v>
      </c>
      <c r="M168" s="260" t="s">
        <v>1023</v>
      </c>
    </row>
    <row r="169" spans="1:13" ht="16.5" customHeight="1">
      <c r="A169" s="366"/>
      <c r="B169" s="370"/>
      <c r="C169" s="257">
        <v>0.15</v>
      </c>
      <c r="D169" s="257">
        <v>0.15</v>
      </c>
      <c r="E169" s="260" t="s">
        <v>539</v>
      </c>
      <c r="F169" s="257">
        <v>0.15</v>
      </c>
      <c r="G169" s="260" t="s">
        <v>540</v>
      </c>
      <c r="H169" s="257">
        <v>0.1</v>
      </c>
      <c r="I169" s="295" t="s">
        <v>1086</v>
      </c>
      <c r="J169" s="257">
        <v>0</v>
      </c>
      <c r="K169" s="284">
        <v>1</v>
      </c>
      <c r="L169" s="257">
        <v>0</v>
      </c>
      <c r="M169" s="284">
        <v>1</v>
      </c>
    </row>
    <row r="170" spans="1:13" ht="16.5" customHeight="1">
      <c r="A170" s="366"/>
      <c r="B170" s="370"/>
      <c r="C170" s="257">
        <v>0.1</v>
      </c>
      <c r="D170" s="257">
        <v>0.1</v>
      </c>
      <c r="E170" s="272" t="s">
        <v>537</v>
      </c>
      <c r="F170" s="257">
        <v>0.1</v>
      </c>
      <c r="G170" s="272" t="s">
        <v>1088</v>
      </c>
      <c r="H170" s="257">
        <v>0</v>
      </c>
      <c r="I170" s="258" t="s">
        <v>610</v>
      </c>
      <c r="J170" s="257">
        <v>0</v>
      </c>
      <c r="K170" s="272"/>
      <c r="L170" s="257">
        <v>0</v>
      </c>
      <c r="M170" s="272"/>
    </row>
    <row r="171" spans="1:13" ht="16.5" customHeight="1">
      <c r="A171" s="366"/>
      <c r="B171" s="370"/>
      <c r="C171" s="257">
        <v>0</v>
      </c>
      <c r="D171" s="257">
        <v>0</v>
      </c>
      <c r="E171" s="260" t="s">
        <v>606</v>
      </c>
      <c r="F171" s="257">
        <v>0</v>
      </c>
      <c r="G171" s="260" t="s">
        <v>496</v>
      </c>
      <c r="H171" s="257">
        <v>0</v>
      </c>
      <c r="I171" s="260"/>
      <c r="J171" s="257">
        <v>0</v>
      </c>
      <c r="K171" s="260"/>
      <c r="L171" s="257">
        <v>0</v>
      </c>
      <c r="M171" s="260"/>
    </row>
    <row r="172" spans="1:13" ht="16.5" customHeight="1">
      <c r="A172" s="367"/>
      <c r="B172" s="371"/>
      <c r="C172" s="257"/>
      <c r="D172" s="257"/>
      <c r="E172" s="260"/>
      <c r="F172" s="257"/>
      <c r="G172" s="260"/>
      <c r="H172" s="257"/>
      <c r="I172" s="260"/>
      <c r="J172" s="257"/>
      <c r="K172" s="260"/>
      <c r="L172" s="257"/>
      <c r="M172" s="260"/>
    </row>
    <row r="173" spans="1:13" s="235" customFormat="1" ht="16.5"/>
    <row r="174" spans="1:13">
      <c r="A174" s="285"/>
      <c r="B174" s="286"/>
      <c r="C174" s="247"/>
      <c r="D174" s="287">
        <v>3</v>
      </c>
      <c r="E174" s="249" t="s">
        <v>947</v>
      </c>
      <c r="F174" s="288">
        <v>2</v>
      </c>
      <c r="G174" s="249" t="s">
        <v>1</v>
      </c>
      <c r="H174" s="288">
        <v>1</v>
      </c>
      <c r="I174" s="249" t="s">
        <v>2</v>
      </c>
      <c r="J174" s="288">
        <v>1</v>
      </c>
      <c r="K174" s="249" t="s">
        <v>3</v>
      </c>
      <c r="L174" s="288">
        <v>1</v>
      </c>
      <c r="M174" s="249" t="s">
        <v>4</v>
      </c>
    </row>
    <row r="175" spans="1:13" ht="16.5">
      <c r="A175" s="365" t="s">
        <v>865</v>
      </c>
      <c r="B175" s="369" t="s">
        <v>612</v>
      </c>
      <c r="C175" s="257" t="s">
        <v>1023</v>
      </c>
      <c r="D175" s="257" t="s">
        <v>1023</v>
      </c>
      <c r="E175" s="260" t="s">
        <v>1023</v>
      </c>
      <c r="F175" s="257" t="s">
        <v>1023</v>
      </c>
      <c r="G175" s="260" t="s">
        <v>1023</v>
      </c>
      <c r="H175" s="257" t="s">
        <v>1023</v>
      </c>
      <c r="I175" s="260" t="s">
        <v>1023</v>
      </c>
      <c r="J175" s="257" t="s">
        <v>1023</v>
      </c>
      <c r="K175" s="260" t="s">
        <v>1023</v>
      </c>
      <c r="L175" s="257" t="s">
        <v>1023</v>
      </c>
      <c r="M175" s="260" t="s">
        <v>1023</v>
      </c>
    </row>
    <row r="176" spans="1:13" ht="16.5" customHeight="1">
      <c r="A176" s="366"/>
      <c r="B176" s="370"/>
      <c r="C176" s="257">
        <v>0.1</v>
      </c>
      <c r="D176" s="257">
        <v>0.1</v>
      </c>
      <c r="E176" s="260" t="s">
        <v>539</v>
      </c>
      <c r="F176" s="257">
        <v>0.1</v>
      </c>
      <c r="G176" s="260" t="s">
        <v>614</v>
      </c>
      <c r="H176" s="257">
        <v>0</v>
      </c>
      <c r="I176" s="284">
        <v>1</v>
      </c>
      <c r="J176" s="257">
        <v>0</v>
      </c>
      <c r="K176" s="284">
        <v>1</v>
      </c>
      <c r="L176" s="257">
        <v>0</v>
      </c>
      <c r="M176" s="284">
        <v>1</v>
      </c>
    </row>
    <row r="177" spans="1:13" ht="16.5" customHeight="1">
      <c r="A177" s="366"/>
      <c r="B177" s="370"/>
      <c r="C177" s="257">
        <v>0.05</v>
      </c>
      <c r="D177" s="257">
        <v>0.05</v>
      </c>
      <c r="E177" s="260" t="s">
        <v>537</v>
      </c>
      <c r="F177" s="257">
        <v>0.05</v>
      </c>
      <c r="G177" s="272" t="s">
        <v>1087</v>
      </c>
      <c r="H177" s="257">
        <v>0</v>
      </c>
      <c r="I177" s="260"/>
      <c r="J177" s="257">
        <v>0</v>
      </c>
      <c r="K177" s="260"/>
      <c r="L177" s="257">
        <v>0</v>
      </c>
      <c r="M177" s="260"/>
    </row>
    <row r="178" spans="1:13" ht="16.5" customHeight="1">
      <c r="A178" s="366"/>
      <c r="B178" s="370"/>
      <c r="C178" s="257">
        <v>0</v>
      </c>
      <c r="D178" s="257">
        <v>0</v>
      </c>
      <c r="E178" s="260" t="s">
        <v>606</v>
      </c>
      <c r="F178" s="257">
        <v>0</v>
      </c>
      <c r="G178" s="258" t="s">
        <v>1088</v>
      </c>
      <c r="H178" s="257">
        <v>0</v>
      </c>
      <c r="I178" s="260"/>
      <c r="J178" s="257">
        <v>0</v>
      </c>
      <c r="K178" s="260"/>
      <c r="L178" s="257">
        <v>0</v>
      </c>
      <c r="M178" s="260"/>
    </row>
    <row r="179" spans="1:13" ht="16.5" customHeight="1">
      <c r="A179" s="367"/>
      <c r="B179" s="371"/>
      <c r="C179" s="257"/>
      <c r="D179" s="257"/>
      <c r="E179" s="260"/>
      <c r="F179" s="257"/>
      <c r="G179" s="260"/>
      <c r="H179" s="257"/>
      <c r="I179" s="260"/>
      <c r="J179" s="257"/>
      <c r="K179" s="260"/>
      <c r="L179" s="257"/>
      <c r="M179" s="260"/>
    </row>
    <row r="180" spans="1:13" s="235" customFormat="1" ht="16.5"/>
    <row r="181" spans="1:13">
      <c r="A181" s="285"/>
      <c r="B181" s="286"/>
      <c r="C181" s="247"/>
      <c r="D181" s="287">
        <v>3</v>
      </c>
      <c r="E181" s="249" t="s">
        <v>947</v>
      </c>
      <c r="F181" s="288">
        <v>2</v>
      </c>
      <c r="G181" s="249" t="s">
        <v>1</v>
      </c>
      <c r="H181" s="288">
        <v>1</v>
      </c>
      <c r="I181" s="249" t="s">
        <v>2</v>
      </c>
      <c r="J181" s="288">
        <v>1</v>
      </c>
      <c r="K181" s="249" t="s">
        <v>3</v>
      </c>
      <c r="L181" s="288">
        <v>1</v>
      </c>
      <c r="M181" s="249" t="s">
        <v>4</v>
      </c>
    </row>
    <row r="182" spans="1:13" ht="16.5">
      <c r="A182" s="365" t="s">
        <v>866</v>
      </c>
      <c r="B182" s="369" t="s">
        <v>65</v>
      </c>
      <c r="C182" s="257" t="s">
        <v>1023</v>
      </c>
      <c r="D182" s="257" t="s">
        <v>1023</v>
      </c>
      <c r="E182" s="260" t="s">
        <v>1023</v>
      </c>
      <c r="F182" s="257" t="s">
        <v>1023</v>
      </c>
      <c r="G182" s="260" t="s">
        <v>1023</v>
      </c>
      <c r="H182" s="257" t="s">
        <v>1023</v>
      </c>
      <c r="I182" s="260" t="s">
        <v>1023</v>
      </c>
      <c r="J182" s="257" t="s">
        <v>1023</v>
      </c>
      <c r="K182" s="260" t="s">
        <v>1023</v>
      </c>
      <c r="L182" s="257" t="s">
        <v>1023</v>
      </c>
      <c r="M182" s="260" t="s">
        <v>1023</v>
      </c>
    </row>
    <row r="183" spans="1:13" ht="16.5" customHeight="1">
      <c r="A183" s="366"/>
      <c r="B183" s="370"/>
      <c r="C183" s="257">
        <v>0.1</v>
      </c>
      <c r="D183" s="257">
        <v>0.1</v>
      </c>
      <c r="E183" s="260" t="s">
        <v>11</v>
      </c>
      <c r="F183" s="257">
        <v>0.1</v>
      </c>
      <c r="G183" s="260" t="s">
        <v>11</v>
      </c>
      <c r="H183" s="257">
        <v>0</v>
      </c>
      <c r="I183" s="260" t="s">
        <v>11</v>
      </c>
      <c r="J183" s="257">
        <v>0</v>
      </c>
      <c r="K183" s="260" t="s">
        <v>11</v>
      </c>
      <c r="L183" s="257">
        <v>0</v>
      </c>
      <c r="M183" s="260" t="s">
        <v>11</v>
      </c>
    </row>
    <row r="184" spans="1:13" ht="16.5" customHeight="1">
      <c r="A184" s="366"/>
      <c r="B184" s="370"/>
      <c r="C184" s="257">
        <v>0</v>
      </c>
      <c r="D184" s="257">
        <v>0</v>
      </c>
      <c r="E184" s="260" t="s">
        <v>12</v>
      </c>
      <c r="F184" s="257">
        <v>0</v>
      </c>
      <c r="G184" s="258" t="s">
        <v>12</v>
      </c>
      <c r="H184" s="257">
        <v>0</v>
      </c>
      <c r="I184" s="260"/>
      <c r="J184" s="257">
        <v>0</v>
      </c>
      <c r="K184" s="260"/>
      <c r="L184" s="257">
        <v>0</v>
      </c>
      <c r="M184" s="260"/>
    </row>
    <row r="185" spans="1:13" ht="16.5" customHeight="1">
      <c r="A185" s="367"/>
      <c r="B185" s="371"/>
      <c r="C185" s="257"/>
      <c r="D185" s="257"/>
      <c r="E185" s="260"/>
      <c r="F185" s="257"/>
      <c r="G185" s="260"/>
      <c r="H185" s="257"/>
      <c r="I185" s="260"/>
      <c r="J185" s="257"/>
      <c r="K185" s="260"/>
      <c r="L185" s="257"/>
      <c r="M185" s="260"/>
    </row>
    <row r="186" spans="1:13" s="235" customFormat="1" ht="16.5"/>
    <row r="187" spans="1:13">
      <c r="A187" s="285"/>
      <c r="B187" s="286"/>
      <c r="C187" s="247"/>
      <c r="D187" s="287">
        <v>3</v>
      </c>
      <c r="E187" s="249" t="s">
        <v>947</v>
      </c>
      <c r="F187" s="288">
        <v>3</v>
      </c>
      <c r="G187" s="249" t="s">
        <v>1</v>
      </c>
      <c r="H187" s="288">
        <v>3</v>
      </c>
      <c r="I187" s="249" t="s">
        <v>2</v>
      </c>
      <c r="J187" s="288">
        <v>3</v>
      </c>
      <c r="K187" s="249" t="s">
        <v>3</v>
      </c>
      <c r="L187" s="288">
        <v>3</v>
      </c>
      <c r="M187" s="249" t="s">
        <v>4</v>
      </c>
    </row>
    <row r="188" spans="1:13" ht="16.5" customHeight="1">
      <c r="A188" s="365" t="s">
        <v>867</v>
      </c>
      <c r="B188" s="369" t="s">
        <v>891</v>
      </c>
      <c r="C188" s="257" t="s">
        <v>1023</v>
      </c>
      <c r="D188" s="257" t="s">
        <v>1023</v>
      </c>
      <c r="E188" s="260" t="s">
        <v>1023</v>
      </c>
      <c r="F188" s="257" t="s">
        <v>1023</v>
      </c>
      <c r="G188" s="260" t="s">
        <v>1023</v>
      </c>
      <c r="H188" s="257" t="s">
        <v>1023</v>
      </c>
      <c r="I188" s="260" t="s">
        <v>1023</v>
      </c>
      <c r="J188" s="257" t="s">
        <v>1023</v>
      </c>
      <c r="K188" s="260" t="s">
        <v>1023</v>
      </c>
      <c r="L188" s="257" t="s">
        <v>1023</v>
      </c>
      <c r="M188" s="260" t="s">
        <v>1023</v>
      </c>
    </row>
    <row r="189" spans="1:13" ht="16.5" customHeight="1">
      <c r="A189" s="366"/>
      <c r="B189" s="370"/>
      <c r="C189" s="257">
        <v>0.2</v>
      </c>
      <c r="D189" s="257">
        <v>0.2</v>
      </c>
      <c r="E189" s="260" t="s">
        <v>894</v>
      </c>
      <c r="F189" s="257">
        <v>0.2</v>
      </c>
      <c r="G189" s="260" t="s">
        <v>894</v>
      </c>
      <c r="H189" s="257">
        <v>0.2</v>
      </c>
      <c r="I189" s="260" t="s">
        <v>894</v>
      </c>
      <c r="J189" s="257">
        <v>0.2</v>
      </c>
      <c r="K189" s="260" t="s">
        <v>894</v>
      </c>
      <c r="L189" s="257">
        <v>0.2</v>
      </c>
      <c r="M189" s="260" t="s">
        <v>894</v>
      </c>
    </row>
    <row r="190" spans="1:13" ht="33">
      <c r="A190" s="366"/>
      <c r="B190" s="370"/>
      <c r="C190" s="257">
        <v>0.15</v>
      </c>
      <c r="D190" s="257">
        <v>0.15</v>
      </c>
      <c r="E190" s="272" t="s">
        <v>893</v>
      </c>
      <c r="F190" s="257">
        <v>0.15</v>
      </c>
      <c r="G190" s="272" t="s">
        <v>893</v>
      </c>
      <c r="H190" s="257">
        <v>0.15</v>
      </c>
      <c r="I190" s="272" t="s">
        <v>893</v>
      </c>
      <c r="J190" s="257">
        <v>0.15</v>
      </c>
      <c r="K190" s="272" t="s">
        <v>893</v>
      </c>
      <c r="L190" s="257">
        <v>0.15</v>
      </c>
      <c r="M190" s="272" t="s">
        <v>893</v>
      </c>
    </row>
    <row r="191" spans="1:13" ht="16.5" customHeight="1">
      <c r="A191" s="366"/>
      <c r="B191" s="370"/>
      <c r="C191" s="257">
        <v>0.1</v>
      </c>
      <c r="D191" s="257">
        <v>0.1</v>
      </c>
      <c r="E191" s="260" t="s">
        <v>892</v>
      </c>
      <c r="F191" s="257">
        <v>0.1</v>
      </c>
      <c r="G191" s="260" t="s">
        <v>892</v>
      </c>
      <c r="H191" s="257">
        <v>0.1</v>
      </c>
      <c r="I191" s="260" t="s">
        <v>892</v>
      </c>
      <c r="J191" s="257">
        <v>0.1</v>
      </c>
      <c r="K191" s="260" t="s">
        <v>892</v>
      </c>
      <c r="L191" s="257">
        <v>0.1</v>
      </c>
      <c r="M191" s="260" t="s">
        <v>892</v>
      </c>
    </row>
    <row r="192" spans="1:13" ht="16.5" customHeight="1">
      <c r="A192" s="366"/>
      <c r="B192" s="370"/>
      <c r="C192" s="257">
        <v>0</v>
      </c>
      <c r="D192" s="257">
        <v>0</v>
      </c>
      <c r="E192" s="260" t="s">
        <v>235</v>
      </c>
      <c r="F192" s="257">
        <v>0</v>
      </c>
      <c r="G192" s="260" t="s">
        <v>235</v>
      </c>
      <c r="H192" s="257">
        <v>0</v>
      </c>
      <c r="I192" s="260" t="s">
        <v>235</v>
      </c>
      <c r="J192" s="257">
        <v>0</v>
      </c>
      <c r="K192" s="260" t="s">
        <v>235</v>
      </c>
      <c r="L192" s="257">
        <v>0</v>
      </c>
      <c r="M192" s="260" t="s">
        <v>235</v>
      </c>
    </row>
    <row r="193" spans="1:13" ht="16.5" customHeight="1">
      <c r="A193" s="367"/>
      <c r="B193" s="371"/>
      <c r="C193" s="257"/>
      <c r="D193" s="257"/>
      <c r="E193" s="260"/>
      <c r="F193" s="257"/>
      <c r="G193" s="260"/>
      <c r="H193" s="257"/>
      <c r="I193" s="260"/>
      <c r="J193" s="257"/>
      <c r="K193" s="260"/>
      <c r="L193" s="257"/>
      <c r="M193" s="260"/>
    </row>
    <row r="194" spans="1:13" s="235" customFormat="1" ht="16.5"/>
    <row r="195" spans="1:13">
      <c r="A195" s="285"/>
      <c r="B195" s="286"/>
      <c r="C195" s="247"/>
      <c r="D195" s="287">
        <v>3</v>
      </c>
      <c r="E195" s="249" t="s">
        <v>947</v>
      </c>
      <c r="F195" s="288">
        <v>1</v>
      </c>
      <c r="G195" s="249" t="s">
        <v>1</v>
      </c>
      <c r="H195" s="288">
        <v>1</v>
      </c>
      <c r="I195" s="249" t="s">
        <v>2</v>
      </c>
      <c r="J195" s="288">
        <v>1</v>
      </c>
      <c r="K195" s="249" t="s">
        <v>3</v>
      </c>
      <c r="L195" s="288">
        <v>1</v>
      </c>
      <c r="M195" s="249" t="s">
        <v>4</v>
      </c>
    </row>
    <row r="196" spans="1:13" ht="16.5" customHeight="1">
      <c r="A196" s="365" t="s">
        <v>868</v>
      </c>
      <c r="B196" s="369" t="s">
        <v>620</v>
      </c>
      <c r="C196" s="257" t="s">
        <v>1023</v>
      </c>
      <c r="D196" s="257" t="s">
        <v>1023</v>
      </c>
      <c r="E196" s="260" t="s">
        <v>1023</v>
      </c>
      <c r="F196" s="257" t="s">
        <v>1023</v>
      </c>
      <c r="G196" s="260" t="s">
        <v>1023</v>
      </c>
      <c r="H196" s="257" t="s">
        <v>1023</v>
      </c>
      <c r="I196" s="260" t="s">
        <v>1023</v>
      </c>
      <c r="J196" s="257" t="s">
        <v>1023</v>
      </c>
      <c r="K196" s="260" t="s">
        <v>1023</v>
      </c>
      <c r="L196" s="257" t="s">
        <v>1023</v>
      </c>
      <c r="M196" s="260" t="s">
        <v>1023</v>
      </c>
    </row>
    <row r="197" spans="1:13" ht="16.5" customHeight="1">
      <c r="A197" s="366"/>
      <c r="B197" s="370"/>
      <c r="C197" s="257">
        <v>0.05</v>
      </c>
      <c r="D197" s="257">
        <v>0.05</v>
      </c>
      <c r="E197" s="260" t="s">
        <v>11</v>
      </c>
      <c r="F197" s="257">
        <v>0</v>
      </c>
      <c r="G197" s="260" t="s">
        <v>11</v>
      </c>
      <c r="H197" s="257">
        <v>0</v>
      </c>
      <c r="I197" s="260" t="s">
        <v>11</v>
      </c>
      <c r="J197" s="257">
        <v>0</v>
      </c>
      <c r="K197" s="260" t="s">
        <v>11</v>
      </c>
      <c r="L197" s="257">
        <v>0</v>
      </c>
      <c r="M197" s="260" t="s">
        <v>11</v>
      </c>
    </row>
    <row r="198" spans="1:13" ht="16.5" customHeight="1">
      <c r="A198" s="366"/>
      <c r="B198" s="370"/>
      <c r="C198" s="257">
        <v>0</v>
      </c>
      <c r="D198" s="257">
        <v>0</v>
      </c>
      <c r="E198" s="260" t="s">
        <v>12</v>
      </c>
      <c r="F198" s="257">
        <v>0</v>
      </c>
      <c r="G198" s="260"/>
      <c r="H198" s="257">
        <v>0</v>
      </c>
      <c r="I198" s="260"/>
      <c r="J198" s="257">
        <v>0</v>
      </c>
      <c r="K198" s="260"/>
      <c r="L198" s="257">
        <v>0</v>
      </c>
      <c r="M198" s="260"/>
    </row>
    <row r="199" spans="1:13" ht="16.5">
      <c r="A199" s="367"/>
      <c r="B199" s="371"/>
      <c r="C199" s="257"/>
      <c r="D199" s="257"/>
      <c r="E199" s="260"/>
      <c r="F199" s="257"/>
      <c r="G199" s="260"/>
      <c r="H199" s="257"/>
      <c r="I199" s="260"/>
      <c r="J199" s="257"/>
      <c r="K199" s="260"/>
      <c r="L199" s="257"/>
      <c r="M199" s="260"/>
    </row>
    <row r="200" spans="1:13" s="235" customFormat="1" ht="16.5"/>
    <row r="201" spans="1:13">
      <c r="A201" s="285"/>
      <c r="B201" s="286"/>
      <c r="C201" s="247"/>
      <c r="D201" s="287">
        <v>3</v>
      </c>
      <c r="E201" s="249" t="s">
        <v>947</v>
      </c>
      <c r="F201" s="288">
        <v>3</v>
      </c>
      <c r="G201" s="249" t="s">
        <v>1</v>
      </c>
      <c r="H201" s="288">
        <v>3</v>
      </c>
      <c r="I201" s="249" t="s">
        <v>2</v>
      </c>
      <c r="J201" s="288">
        <v>3</v>
      </c>
      <c r="K201" s="249" t="s">
        <v>3</v>
      </c>
      <c r="L201" s="288">
        <v>3</v>
      </c>
      <c r="M201" s="249" t="s">
        <v>4</v>
      </c>
    </row>
    <row r="202" spans="1:13" ht="20.25" customHeight="1">
      <c r="A202" s="365" t="s">
        <v>869</v>
      </c>
      <c r="B202" s="369" t="s">
        <v>67</v>
      </c>
      <c r="C202" s="257" t="s">
        <v>1023</v>
      </c>
      <c r="D202" s="257" t="s">
        <v>1023</v>
      </c>
      <c r="E202" s="260" t="s">
        <v>1023</v>
      </c>
      <c r="F202" s="257" t="s">
        <v>1023</v>
      </c>
      <c r="G202" s="260" t="s">
        <v>1023</v>
      </c>
      <c r="H202" s="257" t="s">
        <v>1023</v>
      </c>
      <c r="I202" s="260" t="s">
        <v>1023</v>
      </c>
      <c r="J202" s="257" t="s">
        <v>1023</v>
      </c>
      <c r="K202" s="260" t="s">
        <v>1023</v>
      </c>
      <c r="L202" s="257" t="s">
        <v>1023</v>
      </c>
      <c r="M202" s="260" t="s">
        <v>1023</v>
      </c>
    </row>
    <row r="203" spans="1:13" ht="20.25" customHeight="1">
      <c r="A203" s="366"/>
      <c r="B203" s="370"/>
      <c r="C203" s="257">
        <v>0.05</v>
      </c>
      <c r="D203" s="257">
        <v>0.05</v>
      </c>
      <c r="E203" s="260" t="s">
        <v>11</v>
      </c>
      <c r="F203" s="257">
        <v>0.05</v>
      </c>
      <c r="G203" s="260" t="s">
        <v>11</v>
      </c>
      <c r="H203" s="257">
        <v>0.05</v>
      </c>
      <c r="I203" s="260" t="s">
        <v>11</v>
      </c>
      <c r="J203" s="257">
        <v>0.05</v>
      </c>
      <c r="K203" s="260" t="s">
        <v>11</v>
      </c>
      <c r="L203" s="257">
        <v>0.05</v>
      </c>
      <c r="M203" s="260" t="s">
        <v>11</v>
      </c>
    </row>
    <row r="204" spans="1:13" ht="16.5" customHeight="1">
      <c r="A204" s="366"/>
      <c r="B204" s="370"/>
      <c r="C204" s="257">
        <v>0</v>
      </c>
      <c r="D204" s="257">
        <v>0</v>
      </c>
      <c r="E204" s="260" t="s">
        <v>12</v>
      </c>
      <c r="F204" s="257">
        <v>0</v>
      </c>
      <c r="G204" s="260" t="s">
        <v>12</v>
      </c>
      <c r="H204" s="257">
        <v>0</v>
      </c>
      <c r="I204" s="260" t="s">
        <v>12</v>
      </c>
      <c r="J204" s="257">
        <v>0</v>
      </c>
      <c r="K204" s="260" t="s">
        <v>12</v>
      </c>
      <c r="L204" s="257">
        <v>0</v>
      </c>
      <c r="M204" s="260" t="s">
        <v>12</v>
      </c>
    </row>
    <row r="205" spans="1:13" ht="20.25" customHeight="1">
      <c r="A205" s="367"/>
      <c r="B205" s="371"/>
      <c r="C205" s="257"/>
      <c r="D205" s="257"/>
      <c r="E205" s="260"/>
      <c r="F205" s="257"/>
      <c r="G205" s="260"/>
      <c r="H205" s="257"/>
      <c r="I205" s="260"/>
      <c r="J205" s="257"/>
      <c r="K205" s="260"/>
      <c r="L205" s="257"/>
      <c r="M205" s="260"/>
    </row>
    <row r="206" spans="1:13" s="235" customFormat="1" ht="16.5"/>
    <row r="207" spans="1:13">
      <c r="A207" s="285"/>
      <c r="B207" s="286"/>
      <c r="C207" s="247"/>
      <c r="D207" s="287">
        <v>3</v>
      </c>
      <c r="E207" s="249" t="s">
        <v>947</v>
      </c>
      <c r="F207" s="288">
        <v>2</v>
      </c>
      <c r="G207" s="249" t="s">
        <v>1</v>
      </c>
      <c r="H207" s="288">
        <v>2</v>
      </c>
      <c r="I207" s="249" t="s">
        <v>2</v>
      </c>
      <c r="J207" s="288">
        <v>1</v>
      </c>
      <c r="K207" s="249" t="s">
        <v>3</v>
      </c>
      <c r="L207" s="288">
        <v>1</v>
      </c>
      <c r="M207" s="249" t="s">
        <v>4</v>
      </c>
    </row>
    <row r="208" spans="1:13" ht="16.5">
      <c r="A208" s="365" t="s">
        <v>870</v>
      </c>
      <c r="B208" s="369" t="s">
        <v>895</v>
      </c>
      <c r="C208" s="257" t="s">
        <v>1023</v>
      </c>
      <c r="D208" s="257" t="s">
        <v>1023</v>
      </c>
      <c r="E208" s="260" t="s">
        <v>1023</v>
      </c>
      <c r="F208" s="257" t="s">
        <v>1023</v>
      </c>
      <c r="G208" s="260" t="s">
        <v>1023</v>
      </c>
      <c r="H208" s="257" t="s">
        <v>1023</v>
      </c>
      <c r="I208" s="260" t="s">
        <v>1023</v>
      </c>
      <c r="J208" s="257" t="s">
        <v>1023</v>
      </c>
      <c r="K208" s="260" t="s">
        <v>1023</v>
      </c>
      <c r="L208" s="257" t="s">
        <v>1023</v>
      </c>
      <c r="M208" s="260" t="s">
        <v>1023</v>
      </c>
    </row>
    <row r="209" spans="1:13" ht="16.5" customHeight="1">
      <c r="A209" s="366"/>
      <c r="B209" s="370"/>
      <c r="C209" s="257">
        <v>0.1</v>
      </c>
      <c r="D209" s="257">
        <v>0.1</v>
      </c>
      <c r="E209" s="260" t="s">
        <v>898</v>
      </c>
      <c r="F209" s="257">
        <v>0.1</v>
      </c>
      <c r="G209" s="260" t="s">
        <v>898</v>
      </c>
      <c r="H209" s="257">
        <v>0.1</v>
      </c>
      <c r="I209" s="260" t="s">
        <v>898</v>
      </c>
      <c r="J209" s="257">
        <v>0</v>
      </c>
      <c r="K209" s="260" t="s">
        <v>898</v>
      </c>
      <c r="L209" s="257">
        <v>0</v>
      </c>
      <c r="M209" s="260" t="s">
        <v>898</v>
      </c>
    </row>
    <row r="210" spans="1:13" ht="33">
      <c r="A210" s="366"/>
      <c r="B210" s="370"/>
      <c r="C210" s="257">
        <v>0.05</v>
      </c>
      <c r="D210" s="257">
        <v>0.05</v>
      </c>
      <c r="E210" s="272" t="s">
        <v>897</v>
      </c>
      <c r="F210" s="257">
        <v>0.05</v>
      </c>
      <c r="G210" s="272" t="s">
        <v>897</v>
      </c>
      <c r="H210" s="257">
        <v>0.05</v>
      </c>
      <c r="I210" s="272" t="s">
        <v>897</v>
      </c>
      <c r="J210" s="257">
        <v>0</v>
      </c>
      <c r="K210" s="272"/>
      <c r="L210" s="257">
        <v>0</v>
      </c>
      <c r="M210" s="272"/>
    </row>
    <row r="211" spans="1:13" ht="16.5" customHeight="1">
      <c r="A211" s="366"/>
      <c r="B211" s="370"/>
      <c r="C211" s="257">
        <v>0</v>
      </c>
      <c r="D211" s="257">
        <v>0</v>
      </c>
      <c r="E211" s="260" t="s">
        <v>896</v>
      </c>
      <c r="F211" s="257">
        <v>0</v>
      </c>
      <c r="G211" s="260" t="s">
        <v>896</v>
      </c>
      <c r="H211" s="257">
        <v>0</v>
      </c>
      <c r="I211" s="258" t="s">
        <v>896</v>
      </c>
      <c r="J211" s="257">
        <v>0</v>
      </c>
      <c r="K211" s="260"/>
      <c r="L211" s="257">
        <v>0</v>
      </c>
      <c r="M211" s="260"/>
    </row>
    <row r="212" spans="1:13" ht="16.5" customHeight="1">
      <c r="A212" s="366"/>
      <c r="B212" s="370"/>
      <c r="C212" s="257">
        <v>-1</v>
      </c>
      <c r="D212" s="257">
        <v>-1</v>
      </c>
      <c r="E212" s="260" t="s">
        <v>562</v>
      </c>
      <c r="F212" s="257">
        <v>-1</v>
      </c>
      <c r="G212" s="258" t="s">
        <v>562</v>
      </c>
      <c r="H212" s="257">
        <v>-1</v>
      </c>
      <c r="I212" s="260"/>
      <c r="J212" s="257">
        <v>0</v>
      </c>
      <c r="K212" s="260"/>
      <c r="L212" s="257">
        <v>0</v>
      </c>
      <c r="M212" s="260"/>
    </row>
    <row r="213" spans="1:13" ht="16.5" customHeight="1">
      <c r="A213" s="367"/>
      <c r="B213" s="371"/>
      <c r="C213" s="257"/>
      <c r="D213" s="257"/>
      <c r="E213" s="260"/>
      <c r="F213" s="257"/>
      <c r="G213" s="260"/>
      <c r="H213" s="257"/>
      <c r="I213" s="260"/>
      <c r="J213" s="257"/>
      <c r="K213" s="260"/>
      <c r="L213" s="257"/>
      <c r="M213" s="260"/>
    </row>
    <row r="214" spans="1:13" s="235" customFormat="1" ht="16.5"/>
    <row r="215" spans="1:13">
      <c r="A215" s="285"/>
      <c r="B215" s="286"/>
      <c r="C215" s="247"/>
      <c r="D215" s="287">
        <v>3</v>
      </c>
      <c r="E215" s="249" t="s">
        <v>947</v>
      </c>
      <c r="F215" s="288">
        <v>3</v>
      </c>
      <c r="G215" s="249" t="s">
        <v>1</v>
      </c>
      <c r="H215" s="288">
        <v>1</v>
      </c>
      <c r="I215" s="249" t="s">
        <v>2</v>
      </c>
      <c r="J215" s="288">
        <v>1</v>
      </c>
      <c r="K215" s="249" t="s">
        <v>3</v>
      </c>
      <c r="L215" s="288">
        <v>1</v>
      </c>
      <c r="M215" s="249" t="s">
        <v>4</v>
      </c>
    </row>
    <row r="216" spans="1:13" ht="16.5" customHeight="1">
      <c r="A216" s="365" t="s">
        <v>871</v>
      </c>
      <c r="B216" s="369" t="s">
        <v>68</v>
      </c>
      <c r="C216" s="257" t="s">
        <v>1023</v>
      </c>
      <c r="D216" s="257" t="s">
        <v>1023</v>
      </c>
      <c r="E216" s="260" t="s">
        <v>1023</v>
      </c>
      <c r="F216" s="257" t="s">
        <v>1023</v>
      </c>
      <c r="G216" s="260" t="s">
        <v>1023</v>
      </c>
      <c r="H216" s="257" t="s">
        <v>1023</v>
      </c>
      <c r="I216" s="260" t="s">
        <v>1023</v>
      </c>
      <c r="J216" s="257" t="s">
        <v>1023</v>
      </c>
      <c r="K216" s="260" t="s">
        <v>1023</v>
      </c>
      <c r="L216" s="257" t="s">
        <v>1023</v>
      </c>
      <c r="M216" s="260" t="s">
        <v>1023</v>
      </c>
    </row>
    <row r="217" spans="1:13" ht="16.5" customHeight="1">
      <c r="A217" s="366"/>
      <c r="B217" s="370"/>
      <c r="C217" s="257">
        <v>0.05</v>
      </c>
      <c r="D217" s="257">
        <v>0.05</v>
      </c>
      <c r="E217" s="260" t="s">
        <v>11</v>
      </c>
      <c r="F217" s="257">
        <v>0.05</v>
      </c>
      <c r="G217" s="260" t="s">
        <v>11</v>
      </c>
      <c r="H217" s="257">
        <v>0</v>
      </c>
      <c r="I217" s="260" t="s">
        <v>11</v>
      </c>
      <c r="J217" s="257">
        <v>0</v>
      </c>
      <c r="K217" s="260" t="s">
        <v>11</v>
      </c>
      <c r="L217" s="257">
        <v>0</v>
      </c>
      <c r="M217" s="260" t="s">
        <v>11</v>
      </c>
    </row>
    <row r="218" spans="1:13" ht="16.5" customHeight="1">
      <c r="A218" s="366"/>
      <c r="B218" s="370"/>
      <c r="C218" s="257">
        <v>0</v>
      </c>
      <c r="D218" s="257">
        <v>0</v>
      </c>
      <c r="E218" s="260" t="s">
        <v>12</v>
      </c>
      <c r="F218" s="257">
        <v>0</v>
      </c>
      <c r="G218" s="260" t="s">
        <v>12</v>
      </c>
      <c r="H218" s="257">
        <v>0</v>
      </c>
      <c r="I218" s="260"/>
      <c r="J218" s="257">
        <v>0</v>
      </c>
      <c r="K218" s="260"/>
      <c r="L218" s="257">
        <v>0</v>
      </c>
      <c r="M218" s="260"/>
    </row>
    <row r="219" spans="1:13" ht="16.5" customHeight="1">
      <c r="A219" s="367"/>
      <c r="B219" s="371"/>
      <c r="C219" s="257"/>
      <c r="D219" s="257"/>
      <c r="E219" s="260"/>
      <c r="F219" s="257"/>
      <c r="G219" s="260"/>
      <c r="H219" s="257"/>
      <c r="I219" s="260"/>
      <c r="J219" s="257"/>
      <c r="K219" s="260"/>
      <c r="L219" s="257"/>
      <c r="M219" s="260"/>
    </row>
    <row r="220" spans="1:13" s="235" customFormat="1" ht="16.5"/>
    <row r="221" spans="1:13">
      <c r="A221" s="285"/>
      <c r="B221" s="286"/>
      <c r="C221" s="247"/>
      <c r="D221" s="287">
        <v>3</v>
      </c>
      <c r="E221" s="249" t="s">
        <v>947</v>
      </c>
      <c r="F221" s="288">
        <v>3</v>
      </c>
      <c r="G221" s="249" t="s">
        <v>1</v>
      </c>
      <c r="H221" s="288">
        <v>3</v>
      </c>
      <c r="I221" s="249" t="s">
        <v>2</v>
      </c>
      <c r="J221" s="288">
        <v>1</v>
      </c>
      <c r="K221" s="249" t="s">
        <v>3</v>
      </c>
      <c r="L221" s="288">
        <v>1</v>
      </c>
      <c r="M221" s="249" t="s">
        <v>4</v>
      </c>
    </row>
    <row r="222" spans="1:13" ht="15" customHeight="1">
      <c r="A222" s="365" t="s">
        <v>872</v>
      </c>
      <c r="B222" s="369" t="s">
        <v>89</v>
      </c>
      <c r="C222" s="257" t="s">
        <v>1023</v>
      </c>
      <c r="D222" s="257" t="s">
        <v>1023</v>
      </c>
      <c r="E222" s="260" t="s">
        <v>1023</v>
      </c>
      <c r="F222" s="257" t="s">
        <v>1023</v>
      </c>
      <c r="G222" s="260" t="s">
        <v>1023</v>
      </c>
      <c r="H222" s="257" t="s">
        <v>1023</v>
      </c>
      <c r="I222" s="260" t="s">
        <v>1023</v>
      </c>
      <c r="J222" s="257" t="s">
        <v>1023</v>
      </c>
      <c r="K222" s="260" t="s">
        <v>1023</v>
      </c>
      <c r="L222" s="257" t="s">
        <v>1023</v>
      </c>
      <c r="M222" s="260" t="s">
        <v>1023</v>
      </c>
    </row>
    <row r="223" spans="1:13" ht="15" customHeight="1">
      <c r="A223" s="366"/>
      <c r="B223" s="370"/>
      <c r="C223" s="257">
        <v>0.05</v>
      </c>
      <c r="D223" s="257">
        <v>0.05</v>
      </c>
      <c r="E223" s="260" t="s">
        <v>525</v>
      </c>
      <c r="F223" s="257">
        <v>0.05</v>
      </c>
      <c r="G223" s="260" t="s">
        <v>525</v>
      </c>
      <c r="H223" s="257">
        <v>0.05</v>
      </c>
      <c r="I223" s="260" t="s">
        <v>525</v>
      </c>
      <c r="J223" s="257">
        <v>0</v>
      </c>
      <c r="K223" s="260" t="s">
        <v>525</v>
      </c>
      <c r="L223" s="257">
        <v>0</v>
      </c>
      <c r="M223" s="260" t="s">
        <v>525</v>
      </c>
    </row>
    <row r="224" spans="1:13" ht="16.5" customHeight="1">
      <c r="A224" s="366"/>
      <c r="B224" s="370"/>
      <c r="C224" s="257">
        <v>0</v>
      </c>
      <c r="D224" s="257">
        <v>0</v>
      </c>
      <c r="E224" s="260" t="s">
        <v>12</v>
      </c>
      <c r="F224" s="257">
        <v>0</v>
      </c>
      <c r="G224" s="260" t="s">
        <v>12</v>
      </c>
      <c r="H224" s="257">
        <v>0</v>
      </c>
      <c r="I224" s="260" t="s">
        <v>12</v>
      </c>
      <c r="J224" s="257">
        <v>0</v>
      </c>
      <c r="K224" s="260"/>
      <c r="L224" s="257">
        <v>0</v>
      </c>
      <c r="M224" s="260"/>
    </row>
    <row r="225" spans="1:13" ht="16.5">
      <c r="A225" s="367"/>
      <c r="B225" s="371"/>
      <c r="C225" s="257"/>
      <c r="D225" s="257"/>
      <c r="E225" s="260"/>
      <c r="F225" s="257"/>
      <c r="G225" s="260"/>
      <c r="H225" s="257"/>
      <c r="I225" s="260"/>
      <c r="J225" s="257"/>
      <c r="K225" s="260"/>
      <c r="L225" s="257"/>
      <c r="M225" s="260"/>
    </row>
    <row r="226" spans="1:13" s="235" customFormat="1" ht="16.5"/>
    <row r="227" spans="1:13">
      <c r="A227" s="285"/>
      <c r="B227" s="286"/>
      <c r="C227" s="247"/>
      <c r="D227" s="287">
        <v>3</v>
      </c>
      <c r="E227" s="249" t="s">
        <v>947</v>
      </c>
      <c r="F227" s="288">
        <v>3</v>
      </c>
      <c r="G227" s="249" t="s">
        <v>1</v>
      </c>
      <c r="H227" s="288">
        <v>2</v>
      </c>
      <c r="I227" s="249" t="s">
        <v>2</v>
      </c>
      <c r="J227" s="288">
        <v>2</v>
      </c>
      <c r="K227" s="249" t="s">
        <v>3</v>
      </c>
      <c r="L227" s="288">
        <v>2</v>
      </c>
      <c r="M227" s="249" t="s">
        <v>4</v>
      </c>
    </row>
    <row r="228" spans="1:13" ht="16.5">
      <c r="A228" s="365" t="s">
        <v>873</v>
      </c>
      <c r="B228" s="369" t="s">
        <v>1559</v>
      </c>
      <c r="C228" s="257" t="s">
        <v>1023</v>
      </c>
      <c r="D228" s="257" t="s">
        <v>1023</v>
      </c>
      <c r="E228" s="260" t="s">
        <v>1023</v>
      </c>
      <c r="F228" s="257" t="s">
        <v>1023</v>
      </c>
      <c r="G228" s="260" t="s">
        <v>1023</v>
      </c>
      <c r="H228" s="257" t="s">
        <v>1023</v>
      </c>
      <c r="I228" s="260" t="s">
        <v>1023</v>
      </c>
      <c r="J228" s="257" t="s">
        <v>1023</v>
      </c>
      <c r="K228" s="260" t="s">
        <v>1023</v>
      </c>
      <c r="L228" s="257" t="s">
        <v>1023</v>
      </c>
      <c r="M228" s="260" t="s">
        <v>1023</v>
      </c>
    </row>
    <row r="229" spans="1:13" ht="33">
      <c r="A229" s="366"/>
      <c r="B229" s="370"/>
      <c r="C229" s="257">
        <v>0.1</v>
      </c>
      <c r="D229" s="257">
        <v>0.1</v>
      </c>
      <c r="E229" s="272" t="s">
        <v>1564</v>
      </c>
      <c r="F229" s="257">
        <v>0.1</v>
      </c>
      <c r="G229" s="272" t="s">
        <v>1564</v>
      </c>
      <c r="H229" s="257">
        <v>7.0000000000000007E-2</v>
      </c>
      <c r="I229" s="272" t="s">
        <v>1564</v>
      </c>
      <c r="J229" s="257">
        <v>7.0000000000000007E-2</v>
      </c>
      <c r="K229" s="272" t="s">
        <v>1561</v>
      </c>
      <c r="L229" s="257">
        <v>7.0000000000000007E-2</v>
      </c>
      <c r="M229" s="272" t="s">
        <v>1561</v>
      </c>
    </row>
    <row r="230" spans="1:13" ht="33">
      <c r="A230" s="366"/>
      <c r="B230" s="370"/>
      <c r="C230" s="257">
        <v>7.0000000000000007E-2</v>
      </c>
      <c r="D230" s="257">
        <v>7.0000000000000007E-2</v>
      </c>
      <c r="E230" s="272" t="s">
        <v>1563</v>
      </c>
      <c r="F230" s="257">
        <v>7.0000000000000007E-2</v>
      </c>
      <c r="G230" s="272" t="s">
        <v>1563</v>
      </c>
      <c r="H230" s="257">
        <v>0.05</v>
      </c>
      <c r="I230" s="272" t="s">
        <v>1563</v>
      </c>
      <c r="J230" s="257">
        <v>0.05</v>
      </c>
      <c r="K230" s="272" t="s">
        <v>1564</v>
      </c>
      <c r="L230" s="257">
        <v>0.05</v>
      </c>
      <c r="M230" s="272" t="s">
        <v>1564</v>
      </c>
    </row>
    <row r="231" spans="1:13" ht="16.5">
      <c r="A231" s="366"/>
      <c r="B231" s="370"/>
      <c r="C231" s="257">
        <v>0.05</v>
      </c>
      <c r="D231" s="257">
        <v>0.05</v>
      </c>
      <c r="E231" s="272" t="s">
        <v>1562</v>
      </c>
      <c r="F231" s="257">
        <v>0.05</v>
      </c>
      <c r="G231" s="272" t="s">
        <v>1562</v>
      </c>
      <c r="H231" s="257">
        <v>0</v>
      </c>
      <c r="I231" s="296" t="s">
        <v>1562</v>
      </c>
      <c r="J231" s="257">
        <v>0</v>
      </c>
      <c r="K231" s="296" t="s">
        <v>1563</v>
      </c>
      <c r="L231" s="257">
        <v>0</v>
      </c>
      <c r="M231" s="296" t="s">
        <v>1563</v>
      </c>
    </row>
    <row r="232" spans="1:13" ht="16.5" customHeight="1">
      <c r="A232" s="366"/>
      <c r="B232" s="370"/>
      <c r="C232" s="257">
        <v>0</v>
      </c>
      <c r="D232" s="257">
        <v>0</v>
      </c>
      <c r="E232" s="272" t="s">
        <v>562</v>
      </c>
      <c r="F232" s="257">
        <v>0</v>
      </c>
      <c r="G232" s="272" t="s">
        <v>562</v>
      </c>
      <c r="H232" s="257">
        <v>0</v>
      </c>
      <c r="I232" s="272"/>
      <c r="J232" s="257">
        <v>0</v>
      </c>
      <c r="K232" s="272"/>
      <c r="L232" s="257">
        <v>0</v>
      </c>
      <c r="M232" s="272"/>
    </row>
    <row r="233" spans="1:13" ht="16.5">
      <c r="A233" s="367"/>
      <c r="B233" s="371"/>
      <c r="C233" s="257"/>
      <c r="D233" s="257"/>
      <c r="E233" s="260"/>
      <c r="F233" s="257"/>
      <c r="G233" s="260"/>
      <c r="H233" s="257"/>
      <c r="I233" s="260"/>
      <c r="J233" s="257"/>
      <c r="K233" s="260"/>
      <c r="L233" s="257"/>
      <c r="M233" s="260"/>
    </row>
    <row r="234" spans="1:13" s="235" customFormat="1" ht="16.5"/>
    <row r="235" spans="1:13">
      <c r="A235" s="285"/>
      <c r="B235" s="286"/>
      <c r="C235" s="247"/>
      <c r="D235" s="287">
        <v>3</v>
      </c>
      <c r="E235" s="249" t="s">
        <v>947</v>
      </c>
      <c r="F235" s="288">
        <v>3</v>
      </c>
      <c r="G235" s="249" t="s">
        <v>1</v>
      </c>
      <c r="H235" s="288">
        <v>2</v>
      </c>
      <c r="I235" s="249" t="s">
        <v>2</v>
      </c>
      <c r="J235" s="288">
        <v>2</v>
      </c>
      <c r="K235" s="249" t="s">
        <v>3</v>
      </c>
      <c r="L235" s="288">
        <v>2</v>
      </c>
      <c r="M235" s="249" t="s">
        <v>4</v>
      </c>
    </row>
    <row r="236" spans="1:13" ht="16.5">
      <c r="A236" s="365" t="s">
        <v>874</v>
      </c>
      <c r="B236" s="385" t="s">
        <v>91</v>
      </c>
      <c r="C236" s="257" t="s">
        <v>1023</v>
      </c>
      <c r="D236" s="257" t="s">
        <v>1023</v>
      </c>
      <c r="E236" s="260" t="s">
        <v>1023</v>
      </c>
      <c r="F236" s="257" t="s">
        <v>1023</v>
      </c>
      <c r="G236" s="260" t="s">
        <v>1023</v>
      </c>
      <c r="H236" s="257" t="s">
        <v>1023</v>
      </c>
      <c r="I236" s="260" t="s">
        <v>1023</v>
      </c>
      <c r="J236" s="257" t="s">
        <v>1023</v>
      </c>
      <c r="K236" s="260" t="s">
        <v>1023</v>
      </c>
      <c r="L236" s="257" t="s">
        <v>1023</v>
      </c>
      <c r="M236" s="260" t="s">
        <v>1023</v>
      </c>
    </row>
    <row r="237" spans="1:13" ht="33">
      <c r="A237" s="366"/>
      <c r="B237" s="370"/>
      <c r="C237" s="257">
        <v>0.1</v>
      </c>
      <c r="D237" s="257">
        <v>0.1</v>
      </c>
      <c r="E237" s="272" t="s">
        <v>1089</v>
      </c>
      <c r="F237" s="257">
        <v>0.1</v>
      </c>
      <c r="G237" s="272" t="s">
        <v>1089</v>
      </c>
      <c r="H237" s="257">
        <v>0.1</v>
      </c>
      <c r="I237" s="272" t="s">
        <v>1090</v>
      </c>
      <c r="J237" s="257">
        <v>0.1</v>
      </c>
      <c r="K237" s="272" t="s">
        <v>1090</v>
      </c>
      <c r="L237" s="257">
        <v>0.1</v>
      </c>
      <c r="M237" s="272" t="s">
        <v>1090</v>
      </c>
    </row>
    <row r="238" spans="1:13" ht="33">
      <c r="A238" s="366"/>
      <c r="B238" s="370"/>
      <c r="C238" s="257">
        <v>0.05</v>
      </c>
      <c r="D238" s="257">
        <v>0.05</v>
      </c>
      <c r="E238" s="272" t="s">
        <v>645</v>
      </c>
      <c r="F238" s="257">
        <v>0.05</v>
      </c>
      <c r="G238" s="272" t="s">
        <v>645</v>
      </c>
      <c r="H238" s="257">
        <v>0.05</v>
      </c>
      <c r="I238" s="272" t="s">
        <v>1089</v>
      </c>
      <c r="J238" s="257">
        <v>0.05</v>
      </c>
      <c r="K238" s="272" t="s">
        <v>1089</v>
      </c>
      <c r="L238" s="257">
        <v>0.05</v>
      </c>
      <c r="M238" s="272" t="s">
        <v>1089</v>
      </c>
    </row>
    <row r="239" spans="1:13" ht="32.25" customHeight="1">
      <c r="A239" s="366"/>
      <c r="B239" s="370"/>
      <c r="C239" s="257">
        <v>0</v>
      </c>
      <c r="D239" s="257">
        <v>0</v>
      </c>
      <c r="E239" s="272" t="s">
        <v>562</v>
      </c>
      <c r="F239" s="257">
        <v>0</v>
      </c>
      <c r="G239" s="272" t="s">
        <v>562</v>
      </c>
      <c r="H239" s="257">
        <v>0</v>
      </c>
      <c r="I239" s="296" t="s">
        <v>645</v>
      </c>
      <c r="J239" s="257">
        <v>0</v>
      </c>
      <c r="K239" s="296" t="s">
        <v>645</v>
      </c>
      <c r="L239" s="257">
        <v>0</v>
      </c>
      <c r="M239" s="296" t="s">
        <v>645</v>
      </c>
    </row>
    <row r="240" spans="1:13" ht="16.5">
      <c r="A240" s="367"/>
      <c r="B240" s="371"/>
      <c r="C240" s="257"/>
      <c r="D240" s="257"/>
      <c r="E240" s="260"/>
      <c r="F240" s="257"/>
      <c r="G240" s="260"/>
      <c r="H240" s="257"/>
      <c r="I240" s="260"/>
      <c r="J240" s="257"/>
      <c r="K240" s="260"/>
      <c r="L240" s="257"/>
      <c r="M240" s="260"/>
    </row>
    <row r="241" spans="1:15" s="235" customFormat="1" ht="16.5"/>
    <row r="242" spans="1:15">
      <c r="A242" s="285"/>
      <c r="B242" s="286"/>
      <c r="C242" s="247"/>
      <c r="D242" s="287">
        <v>3</v>
      </c>
      <c r="E242" s="249" t="s">
        <v>947</v>
      </c>
      <c r="F242" s="288">
        <v>3</v>
      </c>
      <c r="G242" s="249" t="s">
        <v>1</v>
      </c>
      <c r="H242" s="288">
        <v>2</v>
      </c>
      <c r="I242" s="249" t="s">
        <v>2</v>
      </c>
      <c r="J242" s="288">
        <v>2</v>
      </c>
      <c r="K242" s="249" t="s">
        <v>3</v>
      </c>
      <c r="L242" s="288">
        <v>2</v>
      </c>
      <c r="M242" s="249" t="s">
        <v>4</v>
      </c>
    </row>
    <row r="243" spans="1:15" ht="17.25" thickBot="1">
      <c r="A243" s="365" t="s">
        <v>875</v>
      </c>
      <c r="B243" s="369" t="s">
        <v>656</v>
      </c>
      <c r="C243" s="257" t="s">
        <v>1023</v>
      </c>
      <c r="D243" s="257" t="s">
        <v>1023</v>
      </c>
      <c r="E243" s="260" t="s">
        <v>1023</v>
      </c>
      <c r="F243" s="257" t="s">
        <v>1023</v>
      </c>
      <c r="G243" s="260" t="s">
        <v>1023</v>
      </c>
      <c r="H243" s="257" t="s">
        <v>1023</v>
      </c>
      <c r="I243" s="260" t="s">
        <v>1023</v>
      </c>
      <c r="J243" s="257" t="s">
        <v>1023</v>
      </c>
      <c r="K243" s="260" t="s">
        <v>1023</v>
      </c>
      <c r="L243" s="257" t="s">
        <v>1023</v>
      </c>
      <c r="M243" s="260" t="s">
        <v>1023</v>
      </c>
      <c r="N243" s="297"/>
    </row>
    <row r="244" spans="1:15" ht="16.5" customHeight="1">
      <c r="A244" s="366"/>
      <c r="B244" s="370"/>
      <c r="C244" s="257">
        <v>0.1</v>
      </c>
      <c r="D244" s="257">
        <v>0.1</v>
      </c>
      <c r="E244" s="260" t="s">
        <v>659</v>
      </c>
      <c r="F244" s="257">
        <v>0.1</v>
      </c>
      <c r="G244" s="260" t="s">
        <v>659</v>
      </c>
      <c r="H244" s="257">
        <v>0.1</v>
      </c>
      <c r="I244" s="260" t="s">
        <v>659</v>
      </c>
      <c r="J244" s="257">
        <v>0.1</v>
      </c>
      <c r="K244" s="260" t="s">
        <v>659</v>
      </c>
      <c r="L244" s="257">
        <v>0.1</v>
      </c>
      <c r="M244" s="260" t="s">
        <v>659</v>
      </c>
      <c r="N244" s="298" t="s">
        <v>660</v>
      </c>
    </row>
    <row r="245" spans="1:15" ht="16.5" customHeight="1">
      <c r="A245" s="366"/>
      <c r="B245" s="370"/>
      <c r="C245" s="257">
        <v>0.05</v>
      </c>
      <c r="D245" s="257">
        <v>0.05</v>
      </c>
      <c r="E245" s="260" t="s">
        <v>658</v>
      </c>
      <c r="F245" s="257">
        <v>0.05</v>
      </c>
      <c r="G245" s="260" t="s">
        <v>658</v>
      </c>
      <c r="H245" s="257">
        <v>0.05</v>
      </c>
      <c r="I245" s="260" t="s">
        <v>658</v>
      </c>
      <c r="J245" s="257">
        <v>0.05</v>
      </c>
      <c r="K245" s="260" t="s">
        <v>658</v>
      </c>
      <c r="L245" s="257">
        <v>0.05</v>
      </c>
      <c r="M245" s="260" t="s">
        <v>658</v>
      </c>
      <c r="N245" s="299" t="s">
        <v>661</v>
      </c>
      <c r="O245" s="223">
        <f>300*0.05</f>
        <v>15</v>
      </c>
    </row>
    <row r="246" spans="1:15" ht="16.5" customHeight="1">
      <c r="A246" s="366"/>
      <c r="B246" s="370"/>
      <c r="C246" s="257">
        <v>0</v>
      </c>
      <c r="D246" s="257">
        <v>0</v>
      </c>
      <c r="E246" s="260" t="s">
        <v>657</v>
      </c>
      <c r="F246" s="257">
        <v>0</v>
      </c>
      <c r="G246" s="260" t="s">
        <v>657</v>
      </c>
      <c r="H246" s="257">
        <v>0</v>
      </c>
      <c r="I246" s="258" t="s">
        <v>657</v>
      </c>
      <c r="J246" s="257">
        <v>0</v>
      </c>
      <c r="K246" s="258" t="s">
        <v>657</v>
      </c>
      <c r="L246" s="257">
        <v>0</v>
      </c>
      <c r="M246" s="258" t="s">
        <v>657</v>
      </c>
      <c r="N246" s="299" t="s">
        <v>662</v>
      </c>
    </row>
    <row r="247" spans="1:15" ht="16.5" customHeight="1">
      <c r="A247" s="366"/>
      <c r="B247" s="370"/>
      <c r="C247" s="257">
        <v>-0.1</v>
      </c>
      <c r="D247" s="257">
        <v>-0.1</v>
      </c>
      <c r="E247" s="260" t="s">
        <v>562</v>
      </c>
      <c r="F247" s="257">
        <v>-0.1</v>
      </c>
      <c r="G247" s="260" t="s">
        <v>562</v>
      </c>
      <c r="H247" s="257">
        <v>-0.1</v>
      </c>
      <c r="I247" s="261"/>
      <c r="J247" s="257">
        <v>-0.1</v>
      </c>
      <c r="K247" s="261"/>
      <c r="L247" s="257">
        <v>-0.1</v>
      </c>
      <c r="M247" s="261"/>
    </row>
    <row r="248" spans="1:15" ht="17.25" customHeight="1" thickBot="1">
      <c r="A248" s="367"/>
      <c r="B248" s="371"/>
      <c r="C248" s="257"/>
      <c r="D248" s="257"/>
      <c r="E248" s="260"/>
      <c r="F248" s="257"/>
      <c r="G248" s="260"/>
      <c r="H248" s="257"/>
      <c r="I248" s="260"/>
      <c r="J248" s="257"/>
      <c r="K248" s="260"/>
      <c r="L248" s="257"/>
      <c r="M248" s="260"/>
      <c r="N248" s="300" t="s">
        <v>12</v>
      </c>
    </row>
    <row r="249" spans="1:15" s="235" customFormat="1" ht="16.5"/>
    <row r="250" spans="1:15">
      <c r="A250" s="285"/>
      <c r="B250" s="286"/>
      <c r="C250" s="247"/>
      <c r="D250" s="287">
        <v>3</v>
      </c>
      <c r="E250" s="249" t="s">
        <v>947</v>
      </c>
      <c r="F250" s="288">
        <v>3</v>
      </c>
      <c r="G250" s="249" t="s">
        <v>1</v>
      </c>
      <c r="H250" s="288">
        <v>3</v>
      </c>
      <c r="I250" s="249" t="s">
        <v>2</v>
      </c>
      <c r="J250" s="288">
        <v>3</v>
      </c>
      <c r="K250" s="249" t="s">
        <v>3</v>
      </c>
      <c r="L250" s="288">
        <v>3</v>
      </c>
      <c r="M250" s="249" t="s">
        <v>4</v>
      </c>
    </row>
    <row r="251" spans="1:15" ht="16.5" customHeight="1">
      <c r="A251" s="365" t="s">
        <v>876</v>
      </c>
      <c r="B251" s="369" t="s">
        <v>97</v>
      </c>
      <c r="C251" s="257" t="s">
        <v>1023</v>
      </c>
      <c r="D251" s="257" t="s">
        <v>1023</v>
      </c>
      <c r="E251" s="260" t="s">
        <v>1023</v>
      </c>
      <c r="F251" s="257" t="s">
        <v>1023</v>
      </c>
      <c r="G251" s="260" t="s">
        <v>1023</v>
      </c>
      <c r="H251" s="257" t="s">
        <v>1023</v>
      </c>
      <c r="I251" s="260" t="s">
        <v>1023</v>
      </c>
      <c r="J251" s="257" t="s">
        <v>1023</v>
      </c>
      <c r="K251" s="260" t="s">
        <v>1023</v>
      </c>
      <c r="L251" s="257" t="s">
        <v>1023</v>
      </c>
      <c r="M251" s="260" t="s">
        <v>1023</v>
      </c>
    </row>
    <row r="252" spans="1:15" ht="16.5" customHeight="1">
      <c r="A252" s="366"/>
      <c r="B252" s="370"/>
      <c r="C252" s="257">
        <v>0.1</v>
      </c>
      <c r="D252" s="257">
        <v>0.1</v>
      </c>
      <c r="E252" s="260" t="s">
        <v>903</v>
      </c>
      <c r="F252" s="257">
        <v>0.1</v>
      </c>
      <c r="G252" s="260" t="s">
        <v>903</v>
      </c>
      <c r="H252" s="257">
        <v>0.1</v>
      </c>
      <c r="I252" s="260" t="s">
        <v>903</v>
      </c>
      <c r="J252" s="257">
        <v>0.1</v>
      </c>
      <c r="K252" s="260" t="s">
        <v>903</v>
      </c>
      <c r="L252" s="257">
        <v>0.1</v>
      </c>
      <c r="M252" s="260" t="s">
        <v>903</v>
      </c>
    </row>
    <row r="253" spans="1:15" ht="16.5" customHeight="1">
      <c r="A253" s="366"/>
      <c r="B253" s="370"/>
      <c r="C253" s="257">
        <v>0.05</v>
      </c>
      <c r="D253" s="257">
        <v>0.05</v>
      </c>
      <c r="E253" s="260" t="s">
        <v>902</v>
      </c>
      <c r="F253" s="257">
        <v>0.05</v>
      </c>
      <c r="G253" s="260" t="s">
        <v>902</v>
      </c>
      <c r="H253" s="257">
        <v>0.05</v>
      </c>
      <c r="I253" s="260" t="s">
        <v>902</v>
      </c>
      <c r="J253" s="257">
        <v>0.05</v>
      </c>
      <c r="K253" s="260" t="s">
        <v>902</v>
      </c>
      <c r="L253" s="257">
        <v>0.05</v>
      </c>
      <c r="M253" s="260" t="s">
        <v>902</v>
      </c>
    </row>
    <row r="254" spans="1:15" ht="16.5" customHeight="1">
      <c r="A254" s="366"/>
      <c r="B254" s="370"/>
      <c r="C254" s="257">
        <v>0.02</v>
      </c>
      <c r="D254" s="257">
        <v>0.02</v>
      </c>
      <c r="E254" s="260" t="s">
        <v>901</v>
      </c>
      <c r="F254" s="257">
        <v>0.02</v>
      </c>
      <c r="G254" s="260" t="s">
        <v>901</v>
      </c>
      <c r="H254" s="257">
        <v>0.02</v>
      </c>
      <c r="I254" s="260" t="s">
        <v>901</v>
      </c>
      <c r="J254" s="257">
        <v>0.02</v>
      </c>
      <c r="K254" s="260" t="s">
        <v>901</v>
      </c>
      <c r="L254" s="257">
        <v>0.02</v>
      </c>
      <c r="M254" s="260" t="s">
        <v>901</v>
      </c>
    </row>
    <row r="255" spans="1:15" ht="16.5" customHeight="1">
      <c r="A255" s="366"/>
      <c r="B255" s="370"/>
      <c r="C255" s="257">
        <v>0</v>
      </c>
      <c r="D255" s="257">
        <v>0</v>
      </c>
      <c r="E255" s="260" t="s">
        <v>900</v>
      </c>
      <c r="F255" s="257">
        <v>0</v>
      </c>
      <c r="G255" s="260" t="s">
        <v>900</v>
      </c>
      <c r="H255" s="257">
        <v>0</v>
      </c>
      <c r="I255" s="260" t="s">
        <v>900</v>
      </c>
      <c r="J255" s="257">
        <v>0</v>
      </c>
      <c r="K255" s="260" t="s">
        <v>900</v>
      </c>
      <c r="L255" s="257">
        <v>0</v>
      </c>
      <c r="M255" s="260" t="s">
        <v>900</v>
      </c>
    </row>
    <row r="256" spans="1:15" ht="16.5" customHeight="1">
      <c r="A256" s="367"/>
      <c r="B256" s="371"/>
      <c r="C256" s="257"/>
      <c r="D256" s="257"/>
      <c r="E256" s="260"/>
      <c r="F256" s="257"/>
      <c r="G256" s="260"/>
      <c r="H256" s="257"/>
      <c r="I256" s="260"/>
      <c r="J256" s="257"/>
      <c r="K256" s="260"/>
      <c r="L256" s="257"/>
      <c r="M256" s="260"/>
    </row>
    <row r="257" spans="1:13" s="235" customFormat="1" ht="16.5"/>
    <row r="258" spans="1:13">
      <c r="A258" s="285"/>
      <c r="B258" s="286"/>
      <c r="C258" s="247"/>
      <c r="D258" s="287">
        <v>3</v>
      </c>
      <c r="E258" s="249" t="s">
        <v>947</v>
      </c>
      <c r="F258" s="288">
        <v>3</v>
      </c>
      <c r="G258" s="249" t="s">
        <v>1</v>
      </c>
      <c r="H258" s="288">
        <v>3</v>
      </c>
      <c r="I258" s="249" t="s">
        <v>2</v>
      </c>
      <c r="J258" s="288">
        <v>1</v>
      </c>
      <c r="K258" s="249" t="s">
        <v>3</v>
      </c>
      <c r="L258" s="288">
        <v>1</v>
      </c>
      <c r="M258" s="249" t="s">
        <v>4</v>
      </c>
    </row>
    <row r="259" spans="1:13" ht="16.5">
      <c r="A259" s="382" t="s">
        <v>877</v>
      </c>
      <c r="B259" s="369" t="s">
        <v>904</v>
      </c>
      <c r="C259" s="257" t="s">
        <v>1023</v>
      </c>
      <c r="D259" s="257" t="s">
        <v>1023</v>
      </c>
      <c r="E259" s="260" t="s">
        <v>1023</v>
      </c>
      <c r="F259" s="257" t="s">
        <v>1023</v>
      </c>
      <c r="G259" s="260" t="s">
        <v>1023</v>
      </c>
      <c r="H259" s="257" t="s">
        <v>1023</v>
      </c>
      <c r="I259" s="260" t="s">
        <v>1023</v>
      </c>
      <c r="J259" s="257" t="s">
        <v>1023</v>
      </c>
      <c r="K259" s="260" t="s">
        <v>1023</v>
      </c>
      <c r="L259" s="257" t="s">
        <v>1023</v>
      </c>
      <c r="M259" s="260" t="s">
        <v>1023</v>
      </c>
    </row>
    <row r="260" spans="1:13" ht="33">
      <c r="A260" s="383"/>
      <c r="B260" s="370"/>
      <c r="C260" s="257">
        <v>0.1</v>
      </c>
      <c r="D260" s="257">
        <v>0.1</v>
      </c>
      <c r="E260" s="272" t="s">
        <v>666</v>
      </c>
      <c r="F260" s="257">
        <v>0.1</v>
      </c>
      <c r="G260" s="272" t="s">
        <v>666</v>
      </c>
      <c r="H260" s="257">
        <v>0.1</v>
      </c>
      <c r="I260" s="272" t="s">
        <v>666</v>
      </c>
      <c r="J260" s="257">
        <v>0</v>
      </c>
      <c r="K260" s="272" t="s">
        <v>666</v>
      </c>
      <c r="L260" s="257">
        <v>0</v>
      </c>
      <c r="M260" s="272" t="s">
        <v>666</v>
      </c>
    </row>
    <row r="261" spans="1:13" ht="16.5" customHeight="1">
      <c r="A261" s="383"/>
      <c r="B261" s="370"/>
      <c r="C261" s="257">
        <v>0</v>
      </c>
      <c r="D261" s="257">
        <v>0</v>
      </c>
      <c r="E261" s="260" t="s">
        <v>667</v>
      </c>
      <c r="F261" s="257">
        <v>0</v>
      </c>
      <c r="G261" s="260" t="s">
        <v>667</v>
      </c>
      <c r="H261" s="257">
        <v>0</v>
      </c>
      <c r="I261" s="260" t="s">
        <v>667</v>
      </c>
      <c r="J261" s="257">
        <v>0</v>
      </c>
      <c r="K261" s="260"/>
      <c r="L261" s="257">
        <v>0</v>
      </c>
      <c r="M261" s="260"/>
    </row>
    <row r="262" spans="1:13" ht="16.5" customHeight="1">
      <c r="A262" s="384"/>
      <c r="B262" s="371"/>
      <c r="C262" s="257"/>
      <c r="D262" s="257"/>
      <c r="E262" s="260"/>
      <c r="F262" s="257"/>
      <c r="G262" s="260"/>
      <c r="H262" s="257"/>
      <c r="I262" s="260"/>
      <c r="J262" s="257"/>
      <c r="K262" s="260"/>
      <c r="L262" s="257"/>
      <c r="M262" s="260"/>
    </row>
    <row r="263" spans="1:13" s="235" customFormat="1" ht="16.5"/>
    <row r="264" spans="1:13">
      <c r="A264" s="285"/>
      <c r="B264" s="286"/>
      <c r="C264" s="247"/>
      <c r="D264" s="287">
        <v>3</v>
      </c>
      <c r="E264" s="249" t="s">
        <v>947</v>
      </c>
      <c r="F264" s="288">
        <v>2</v>
      </c>
      <c r="G264" s="249" t="s">
        <v>1</v>
      </c>
      <c r="H264" s="288">
        <v>2</v>
      </c>
      <c r="I264" s="249" t="s">
        <v>2</v>
      </c>
      <c r="J264" s="288">
        <v>2</v>
      </c>
      <c r="K264" s="249" t="s">
        <v>3</v>
      </c>
      <c r="L264" s="288">
        <v>1</v>
      </c>
      <c r="M264" s="249" t="s">
        <v>4</v>
      </c>
    </row>
    <row r="265" spans="1:13" ht="16.5">
      <c r="A265" s="365" t="s">
        <v>878</v>
      </c>
      <c r="B265" s="368" t="s">
        <v>905</v>
      </c>
      <c r="C265" s="257" t="s">
        <v>1023</v>
      </c>
      <c r="D265" s="257" t="s">
        <v>1023</v>
      </c>
      <c r="E265" s="260" t="s">
        <v>1023</v>
      </c>
      <c r="F265" s="257" t="s">
        <v>1023</v>
      </c>
      <c r="G265" s="260" t="s">
        <v>1023</v>
      </c>
      <c r="H265" s="257" t="s">
        <v>1023</v>
      </c>
      <c r="I265" s="260" t="s">
        <v>1023</v>
      </c>
      <c r="J265" s="257" t="s">
        <v>1023</v>
      </c>
      <c r="K265" s="260" t="s">
        <v>1023</v>
      </c>
      <c r="L265" s="257" t="s">
        <v>1023</v>
      </c>
      <c r="M265" s="260" t="s">
        <v>1023</v>
      </c>
    </row>
    <row r="266" spans="1:13" ht="16.5" customHeight="1">
      <c r="A266" s="366"/>
      <c r="B266" s="368"/>
      <c r="C266" s="257">
        <v>0.15</v>
      </c>
      <c r="D266" s="257">
        <v>0.15</v>
      </c>
      <c r="E266" s="260" t="s">
        <v>540</v>
      </c>
      <c r="F266" s="257">
        <v>0.1</v>
      </c>
      <c r="G266" s="260" t="s">
        <v>540</v>
      </c>
      <c r="H266" s="257">
        <v>0.1</v>
      </c>
      <c r="I266" s="260" t="s">
        <v>673</v>
      </c>
      <c r="J266" s="257">
        <v>0.05</v>
      </c>
      <c r="K266" s="260" t="s">
        <v>673</v>
      </c>
      <c r="L266" s="257">
        <v>0</v>
      </c>
      <c r="M266" s="260" t="s">
        <v>673</v>
      </c>
    </row>
    <row r="267" spans="1:13" ht="16.5" customHeight="1">
      <c r="A267" s="366"/>
      <c r="B267" s="368"/>
      <c r="C267" s="257">
        <v>0.1</v>
      </c>
      <c r="D267" s="257">
        <v>0.1</v>
      </c>
      <c r="E267" s="260" t="s">
        <v>670</v>
      </c>
      <c r="F267" s="257">
        <v>0.05</v>
      </c>
      <c r="G267" s="260" t="s">
        <v>670</v>
      </c>
      <c r="H267" s="257">
        <v>0.05</v>
      </c>
      <c r="I267" s="260" t="s">
        <v>672</v>
      </c>
      <c r="J267" s="257">
        <v>0</v>
      </c>
      <c r="K267" s="258" t="s">
        <v>672</v>
      </c>
      <c r="L267" s="257">
        <v>0</v>
      </c>
      <c r="M267" s="260"/>
    </row>
    <row r="268" spans="1:13" ht="16.5" customHeight="1">
      <c r="A268" s="366"/>
      <c r="B268" s="368"/>
      <c r="C268" s="257">
        <v>0.05</v>
      </c>
      <c r="D268" s="257">
        <v>0.05</v>
      </c>
      <c r="E268" s="260" t="s">
        <v>709</v>
      </c>
      <c r="F268" s="257">
        <v>0</v>
      </c>
      <c r="G268" s="258" t="s">
        <v>710</v>
      </c>
      <c r="H268" s="257">
        <v>0</v>
      </c>
      <c r="I268" s="258" t="s">
        <v>671</v>
      </c>
      <c r="J268" s="257">
        <v>0</v>
      </c>
      <c r="K268" s="261"/>
      <c r="L268" s="257">
        <v>0</v>
      </c>
      <c r="M268" s="260"/>
    </row>
    <row r="269" spans="1:13" ht="16.5" customHeight="1">
      <c r="A269" s="366"/>
      <c r="B269" s="368"/>
      <c r="C269" s="257">
        <v>0</v>
      </c>
      <c r="D269" s="257">
        <v>0</v>
      </c>
      <c r="E269" s="260" t="s">
        <v>669</v>
      </c>
      <c r="F269" s="257">
        <v>0</v>
      </c>
      <c r="G269" s="261"/>
      <c r="H269" s="257">
        <v>0</v>
      </c>
      <c r="I269" s="261"/>
      <c r="J269" s="257">
        <v>0</v>
      </c>
      <c r="K269" s="261"/>
      <c r="L269" s="257">
        <v>0</v>
      </c>
      <c r="M269" s="260"/>
    </row>
    <row r="270" spans="1:13" ht="16.5" customHeight="1">
      <c r="A270" s="367"/>
      <c r="B270" s="368"/>
      <c r="C270" s="257"/>
      <c r="D270" s="257"/>
      <c r="E270" s="260"/>
      <c r="F270" s="257"/>
      <c r="G270" s="260"/>
      <c r="H270" s="257"/>
      <c r="I270" s="260"/>
      <c r="J270" s="257"/>
      <c r="K270" s="260"/>
      <c r="L270" s="257"/>
      <c r="M270" s="260"/>
    </row>
    <row r="271" spans="1:13" s="235" customFormat="1" ht="16.5"/>
    <row r="272" spans="1:13">
      <c r="A272" s="285"/>
      <c r="B272" s="286"/>
      <c r="C272" s="247"/>
      <c r="D272" s="287">
        <v>3</v>
      </c>
      <c r="E272" s="249" t="s">
        <v>947</v>
      </c>
      <c r="F272" s="288">
        <v>3</v>
      </c>
      <c r="G272" s="249" t="s">
        <v>1</v>
      </c>
      <c r="H272" s="288">
        <v>3</v>
      </c>
      <c r="I272" s="249" t="s">
        <v>2</v>
      </c>
      <c r="J272" s="288">
        <v>3</v>
      </c>
      <c r="K272" s="249" t="s">
        <v>3</v>
      </c>
      <c r="L272" s="288">
        <v>3</v>
      </c>
      <c r="M272" s="249" t="s">
        <v>4</v>
      </c>
    </row>
    <row r="273" spans="1:13" ht="16.5">
      <c r="A273" s="365" t="s">
        <v>879</v>
      </c>
      <c r="B273" s="369" t="s">
        <v>678</v>
      </c>
      <c r="C273" s="257" t="s">
        <v>1023</v>
      </c>
      <c r="D273" s="257" t="s">
        <v>1023</v>
      </c>
      <c r="E273" s="260" t="s">
        <v>1023</v>
      </c>
      <c r="F273" s="257" t="s">
        <v>1023</v>
      </c>
      <c r="G273" s="260" t="s">
        <v>1023</v>
      </c>
      <c r="H273" s="257" t="s">
        <v>1023</v>
      </c>
      <c r="I273" s="260" t="s">
        <v>1023</v>
      </c>
      <c r="J273" s="257" t="s">
        <v>1023</v>
      </c>
      <c r="K273" s="260" t="s">
        <v>1023</v>
      </c>
      <c r="L273" s="257" t="s">
        <v>1023</v>
      </c>
      <c r="M273" s="260" t="s">
        <v>1023</v>
      </c>
    </row>
    <row r="274" spans="1:13" ht="33">
      <c r="A274" s="366"/>
      <c r="B274" s="370"/>
      <c r="C274" s="257">
        <v>0.1</v>
      </c>
      <c r="D274" s="257">
        <v>0.1</v>
      </c>
      <c r="E274" s="260" t="s">
        <v>907</v>
      </c>
      <c r="F274" s="257">
        <v>0.1</v>
      </c>
      <c r="G274" s="272" t="s">
        <v>908</v>
      </c>
      <c r="H274" s="257">
        <v>0.1</v>
      </c>
      <c r="I274" s="260" t="s">
        <v>679</v>
      </c>
      <c r="J274" s="257">
        <v>0.1</v>
      </c>
      <c r="K274" s="260" t="s">
        <v>680</v>
      </c>
      <c r="L274" s="257">
        <v>0.1</v>
      </c>
      <c r="M274" s="260" t="s">
        <v>680</v>
      </c>
    </row>
    <row r="275" spans="1:13" ht="33">
      <c r="A275" s="366"/>
      <c r="B275" s="370"/>
      <c r="C275" s="257">
        <v>0.05</v>
      </c>
      <c r="D275" s="257">
        <v>0.05</v>
      </c>
      <c r="E275" s="272" t="s">
        <v>906</v>
      </c>
      <c r="F275" s="257">
        <v>0.05</v>
      </c>
      <c r="G275" s="272" t="s">
        <v>906</v>
      </c>
      <c r="H275" s="257">
        <v>0.05</v>
      </c>
      <c r="I275" s="272" t="s">
        <v>681</v>
      </c>
      <c r="J275" s="257">
        <v>0.05</v>
      </c>
      <c r="K275" s="260" t="s">
        <v>679</v>
      </c>
      <c r="L275" s="257">
        <v>0.05</v>
      </c>
      <c r="M275" s="260" t="s">
        <v>679</v>
      </c>
    </row>
    <row r="276" spans="1:13" ht="49.5">
      <c r="A276" s="366"/>
      <c r="B276" s="370"/>
      <c r="C276" s="257">
        <v>0.02</v>
      </c>
      <c r="D276" s="257">
        <v>0.02</v>
      </c>
      <c r="E276" s="272" t="s">
        <v>683</v>
      </c>
      <c r="F276" s="257">
        <v>0.02</v>
      </c>
      <c r="G276" s="272" t="s">
        <v>683</v>
      </c>
      <c r="H276" s="257">
        <v>0.02</v>
      </c>
      <c r="I276" s="272" t="s">
        <v>676</v>
      </c>
      <c r="J276" s="257">
        <v>0.02</v>
      </c>
      <c r="K276" s="272" t="s">
        <v>677</v>
      </c>
      <c r="L276" s="257"/>
      <c r="M276" s="272" t="s">
        <v>677</v>
      </c>
    </row>
    <row r="277" spans="1:13" ht="16.5" customHeight="1">
      <c r="A277" s="366"/>
      <c r="B277" s="370"/>
      <c r="C277" s="257">
        <v>0</v>
      </c>
      <c r="D277" s="257">
        <v>0</v>
      </c>
      <c r="E277" s="272" t="s">
        <v>909</v>
      </c>
      <c r="F277" s="257">
        <v>0</v>
      </c>
      <c r="G277" s="272" t="s">
        <v>683</v>
      </c>
      <c r="H277" s="257">
        <v>0</v>
      </c>
      <c r="I277" s="260"/>
      <c r="J277" s="257">
        <v>0</v>
      </c>
      <c r="K277" s="260"/>
      <c r="L277" s="257">
        <v>0</v>
      </c>
      <c r="M277" s="260"/>
    </row>
    <row r="278" spans="1:13" ht="16.5">
      <c r="A278" s="367"/>
      <c r="B278" s="371"/>
      <c r="C278" s="257"/>
      <c r="D278" s="257"/>
      <c r="E278" s="260"/>
      <c r="F278" s="257"/>
      <c r="G278" s="260"/>
      <c r="H278" s="257"/>
      <c r="I278" s="260"/>
      <c r="J278" s="257"/>
      <c r="K278" s="260"/>
      <c r="L278" s="257"/>
      <c r="M278" s="260"/>
    </row>
    <row r="279" spans="1:13" s="235" customFormat="1" ht="16.5"/>
    <row r="280" spans="1:13">
      <c r="A280" s="285"/>
      <c r="B280" s="286"/>
      <c r="C280" s="247"/>
      <c r="D280" s="287">
        <v>3</v>
      </c>
      <c r="E280" s="249" t="s">
        <v>947</v>
      </c>
      <c r="F280" s="288">
        <v>3</v>
      </c>
      <c r="G280" s="249" t="s">
        <v>1</v>
      </c>
      <c r="H280" s="288">
        <v>3</v>
      </c>
      <c r="I280" s="249" t="s">
        <v>2</v>
      </c>
      <c r="J280" s="288">
        <v>2</v>
      </c>
      <c r="K280" s="249" t="s">
        <v>3</v>
      </c>
      <c r="L280" s="288">
        <v>2</v>
      </c>
      <c r="M280" s="249" t="s">
        <v>4</v>
      </c>
    </row>
    <row r="281" spans="1:13" ht="20.25" customHeight="1">
      <c r="A281" s="381" t="s">
        <v>880</v>
      </c>
      <c r="B281" s="368" t="s">
        <v>191</v>
      </c>
      <c r="C281" s="257" t="s">
        <v>1023</v>
      </c>
      <c r="D281" s="257" t="s">
        <v>1023</v>
      </c>
      <c r="E281" s="260" t="s">
        <v>1023</v>
      </c>
      <c r="F281" s="257" t="s">
        <v>1023</v>
      </c>
      <c r="G281" s="260" t="s">
        <v>1023</v>
      </c>
      <c r="H281" s="257" t="s">
        <v>1023</v>
      </c>
      <c r="I281" s="260" t="s">
        <v>1023</v>
      </c>
      <c r="J281" s="257" t="s">
        <v>1023</v>
      </c>
      <c r="K281" s="260" t="s">
        <v>1023</v>
      </c>
      <c r="L281" s="257" t="s">
        <v>1023</v>
      </c>
      <c r="M281" s="260" t="s">
        <v>1023</v>
      </c>
    </row>
    <row r="282" spans="1:13" ht="20.25" customHeight="1">
      <c r="A282" s="381"/>
      <c r="B282" s="368"/>
      <c r="C282" s="257">
        <v>0.1</v>
      </c>
      <c r="D282" s="257">
        <v>0.1</v>
      </c>
      <c r="E282" s="260" t="s">
        <v>686</v>
      </c>
      <c r="F282" s="257">
        <v>0.1</v>
      </c>
      <c r="G282" s="260" t="s">
        <v>686</v>
      </c>
      <c r="H282" s="257">
        <v>0.1</v>
      </c>
      <c r="I282" s="260" t="s">
        <v>686</v>
      </c>
      <c r="J282" s="257">
        <v>0.05</v>
      </c>
      <c r="K282" s="260" t="s">
        <v>686</v>
      </c>
      <c r="L282" s="257">
        <v>0.05</v>
      </c>
      <c r="M282" s="260" t="s">
        <v>686</v>
      </c>
    </row>
    <row r="283" spans="1:13" ht="20.25" customHeight="1">
      <c r="A283" s="381"/>
      <c r="B283" s="368"/>
      <c r="C283" s="257">
        <v>0.05</v>
      </c>
      <c r="D283" s="257">
        <v>0.05</v>
      </c>
      <c r="E283" s="260" t="s">
        <v>688</v>
      </c>
      <c r="F283" s="257">
        <v>0.05</v>
      </c>
      <c r="G283" s="260" t="s">
        <v>688</v>
      </c>
      <c r="H283" s="257">
        <v>0.05</v>
      </c>
      <c r="I283" s="260" t="s">
        <v>688</v>
      </c>
      <c r="J283" s="257">
        <v>0</v>
      </c>
      <c r="K283" s="258" t="s">
        <v>688</v>
      </c>
      <c r="L283" s="257">
        <v>0</v>
      </c>
      <c r="M283" s="258" t="s">
        <v>687</v>
      </c>
    </row>
    <row r="284" spans="1:13" ht="16.5" customHeight="1">
      <c r="A284" s="381"/>
      <c r="B284" s="368"/>
      <c r="C284" s="257">
        <v>0</v>
      </c>
      <c r="D284" s="257">
        <v>0</v>
      </c>
      <c r="E284" s="260" t="s">
        <v>685</v>
      </c>
      <c r="F284" s="257">
        <v>0</v>
      </c>
      <c r="G284" s="260" t="s">
        <v>685</v>
      </c>
      <c r="H284" s="257">
        <v>0</v>
      </c>
      <c r="I284" s="260" t="s">
        <v>685</v>
      </c>
      <c r="J284" s="257">
        <v>0</v>
      </c>
      <c r="K284" s="261"/>
      <c r="L284" s="257">
        <v>0</v>
      </c>
      <c r="M284" s="261"/>
    </row>
    <row r="285" spans="1:13" ht="20.25" customHeight="1">
      <c r="A285" s="381"/>
      <c r="B285" s="368"/>
      <c r="C285" s="257"/>
      <c r="D285" s="257"/>
      <c r="E285" s="260"/>
      <c r="F285" s="257"/>
      <c r="G285" s="260"/>
      <c r="H285" s="257"/>
      <c r="I285" s="260"/>
      <c r="J285" s="257"/>
      <c r="K285" s="260"/>
      <c r="L285" s="257"/>
      <c r="M285" s="260"/>
    </row>
    <row r="286" spans="1:13" s="235" customFormat="1" ht="16.5"/>
    <row r="287" spans="1:13">
      <c r="A287" s="285"/>
      <c r="B287" s="286"/>
      <c r="C287" s="247"/>
      <c r="D287" s="287">
        <v>3</v>
      </c>
      <c r="E287" s="249" t="s">
        <v>947</v>
      </c>
      <c r="F287" s="288">
        <v>3</v>
      </c>
      <c r="G287" s="249" t="s">
        <v>1</v>
      </c>
      <c r="H287" s="288">
        <v>2</v>
      </c>
      <c r="I287" s="249" t="s">
        <v>2</v>
      </c>
      <c r="J287" s="288">
        <v>2</v>
      </c>
      <c r="K287" s="249" t="s">
        <v>3</v>
      </c>
      <c r="L287" s="288">
        <v>2</v>
      </c>
      <c r="M287" s="249" t="s">
        <v>4</v>
      </c>
    </row>
    <row r="288" spans="1:13" ht="16.5">
      <c r="A288" s="365" t="s">
        <v>881</v>
      </c>
      <c r="B288" s="369" t="s">
        <v>64</v>
      </c>
      <c r="C288" s="257" t="s">
        <v>1023</v>
      </c>
      <c r="D288" s="257" t="s">
        <v>1023</v>
      </c>
      <c r="E288" s="260" t="s">
        <v>1023</v>
      </c>
      <c r="F288" s="257" t="s">
        <v>1023</v>
      </c>
      <c r="G288" s="260" t="s">
        <v>1023</v>
      </c>
      <c r="H288" s="257" t="s">
        <v>1023</v>
      </c>
      <c r="I288" s="260" t="s">
        <v>1023</v>
      </c>
      <c r="J288" s="257" t="s">
        <v>1023</v>
      </c>
      <c r="K288" s="260" t="s">
        <v>1023</v>
      </c>
      <c r="L288" s="257" t="s">
        <v>1023</v>
      </c>
      <c r="M288" s="260" t="s">
        <v>1023</v>
      </c>
    </row>
    <row r="289" spans="1:13" ht="16.5" customHeight="1">
      <c r="A289" s="366"/>
      <c r="B289" s="370"/>
      <c r="C289" s="257">
        <v>0.1</v>
      </c>
      <c r="D289" s="257">
        <v>0.1</v>
      </c>
      <c r="E289" s="260" t="s">
        <v>693</v>
      </c>
      <c r="F289" s="257">
        <v>0.1</v>
      </c>
      <c r="G289" s="260" t="s">
        <v>695</v>
      </c>
      <c r="H289" s="257">
        <v>0.1</v>
      </c>
      <c r="I289" s="260" t="s">
        <v>699</v>
      </c>
      <c r="J289" s="257">
        <v>0.1</v>
      </c>
      <c r="K289" s="260" t="s">
        <v>699</v>
      </c>
      <c r="L289" s="257">
        <v>0.1</v>
      </c>
      <c r="M289" s="260" t="s">
        <v>701</v>
      </c>
    </row>
    <row r="290" spans="1:13" ht="16.5" customHeight="1">
      <c r="A290" s="366"/>
      <c r="B290" s="370"/>
      <c r="C290" s="257">
        <v>0.05</v>
      </c>
      <c r="D290" s="257">
        <v>0.05</v>
      </c>
      <c r="E290" s="260" t="s">
        <v>692</v>
      </c>
      <c r="F290" s="257">
        <v>0.05</v>
      </c>
      <c r="G290" s="260" t="s">
        <v>694</v>
      </c>
      <c r="H290" s="257">
        <v>0.05</v>
      </c>
      <c r="I290" s="260" t="s">
        <v>1529</v>
      </c>
      <c r="J290" s="257">
        <v>0.05</v>
      </c>
      <c r="K290" s="260" t="s">
        <v>698</v>
      </c>
      <c r="L290" s="257">
        <v>0.05</v>
      </c>
      <c r="M290" s="260" t="s">
        <v>700</v>
      </c>
    </row>
    <row r="291" spans="1:13" ht="16.5" customHeight="1">
      <c r="A291" s="366"/>
      <c r="B291" s="370"/>
      <c r="C291" s="257">
        <v>0</v>
      </c>
      <c r="D291" s="257">
        <v>0</v>
      </c>
      <c r="E291" s="289" t="s">
        <v>697</v>
      </c>
      <c r="F291" s="257">
        <v>0</v>
      </c>
      <c r="G291" s="289" t="s">
        <v>692</v>
      </c>
      <c r="H291" s="257">
        <v>0</v>
      </c>
      <c r="I291" s="258" t="s">
        <v>692</v>
      </c>
      <c r="J291" s="257">
        <v>0</v>
      </c>
      <c r="K291" s="258" t="s">
        <v>694</v>
      </c>
      <c r="L291" s="257">
        <v>0</v>
      </c>
      <c r="M291" s="258" t="s">
        <v>698</v>
      </c>
    </row>
    <row r="292" spans="1:13" ht="16.5" customHeight="1">
      <c r="A292" s="367"/>
      <c r="B292" s="371"/>
      <c r="C292" s="257"/>
      <c r="D292" s="257"/>
      <c r="E292" s="260"/>
      <c r="F292" s="257"/>
      <c r="G292" s="260"/>
      <c r="H292" s="257"/>
      <c r="I292" s="260"/>
      <c r="J292" s="257"/>
      <c r="K292" s="260"/>
      <c r="L292" s="257"/>
      <c r="M292" s="260"/>
    </row>
    <row r="293" spans="1:13" s="235" customFormat="1" ht="16.5"/>
    <row r="294" spans="1:13">
      <c r="A294" s="285"/>
      <c r="B294" s="286"/>
      <c r="C294" s="247"/>
      <c r="D294" s="287">
        <v>3</v>
      </c>
      <c r="E294" s="249" t="s">
        <v>947</v>
      </c>
      <c r="F294" s="288">
        <v>3</v>
      </c>
      <c r="G294" s="249" t="s">
        <v>1</v>
      </c>
      <c r="H294" s="288">
        <v>2</v>
      </c>
      <c r="I294" s="249" t="s">
        <v>2</v>
      </c>
      <c r="J294" s="288">
        <v>2</v>
      </c>
      <c r="K294" s="249" t="s">
        <v>3</v>
      </c>
      <c r="L294" s="288">
        <v>1</v>
      </c>
      <c r="M294" s="249" t="s">
        <v>4</v>
      </c>
    </row>
    <row r="295" spans="1:13" ht="16.5">
      <c r="A295" s="365" t="s">
        <v>882</v>
      </c>
      <c r="B295" s="369" t="s">
        <v>916</v>
      </c>
      <c r="C295" s="257" t="s">
        <v>1023</v>
      </c>
      <c r="D295" s="257" t="s">
        <v>1023</v>
      </c>
      <c r="E295" s="260" t="s">
        <v>1023</v>
      </c>
      <c r="F295" s="257" t="s">
        <v>1023</v>
      </c>
      <c r="G295" s="260" t="s">
        <v>1023</v>
      </c>
      <c r="H295" s="257" t="s">
        <v>1023</v>
      </c>
      <c r="I295" s="260" t="s">
        <v>1023</v>
      </c>
      <c r="J295" s="257" t="s">
        <v>1023</v>
      </c>
      <c r="K295" s="260" t="s">
        <v>1023</v>
      </c>
      <c r="L295" s="257" t="s">
        <v>1023</v>
      </c>
      <c r="M295" s="260" t="s">
        <v>1023</v>
      </c>
    </row>
    <row r="296" spans="1:13" ht="16.5" customHeight="1">
      <c r="A296" s="366"/>
      <c r="B296" s="370"/>
      <c r="C296" s="257">
        <v>0.1</v>
      </c>
      <c r="D296" s="257">
        <v>0.1</v>
      </c>
      <c r="E296" s="260" t="s">
        <v>915</v>
      </c>
      <c r="F296" s="257">
        <v>0.1</v>
      </c>
      <c r="G296" s="260" t="s">
        <v>915</v>
      </c>
      <c r="H296" s="257">
        <v>0.05</v>
      </c>
      <c r="I296" s="260" t="s">
        <v>915</v>
      </c>
      <c r="J296" s="257">
        <v>0.05</v>
      </c>
      <c r="K296" s="260" t="s">
        <v>915</v>
      </c>
      <c r="L296" s="257">
        <v>0</v>
      </c>
      <c r="M296" s="260" t="s">
        <v>917</v>
      </c>
    </row>
    <row r="297" spans="1:13" ht="16.5" customHeight="1">
      <c r="A297" s="366"/>
      <c r="B297" s="370"/>
      <c r="C297" s="257">
        <v>0.05</v>
      </c>
      <c r="D297" s="257">
        <v>0.05</v>
      </c>
      <c r="E297" s="260" t="s">
        <v>914</v>
      </c>
      <c r="F297" s="257">
        <v>0.05</v>
      </c>
      <c r="G297" s="260" t="s">
        <v>914</v>
      </c>
      <c r="H297" s="257">
        <v>0.02</v>
      </c>
      <c r="I297" s="260" t="s">
        <v>914</v>
      </c>
      <c r="J297" s="257">
        <v>0.02</v>
      </c>
      <c r="K297" s="260" t="s">
        <v>914</v>
      </c>
      <c r="L297" s="257">
        <v>0</v>
      </c>
      <c r="M297" s="260"/>
    </row>
    <row r="298" spans="1:13" ht="16.5" customHeight="1">
      <c r="A298" s="366"/>
      <c r="B298" s="370"/>
      <c r="C298" s="257">
        <v>0.02</v>
      </c>
      <c r="D298" s="257">
        <v>0.02</v>
      </c>
      <c r="E298" s="260" t="s">
        <v>913</v>
      </c>
      <c r="F298" s="257">
        <v>0.02</v>
      </c>
      <c r="G298" s="260" t="s">
        <v>913</v>
      </c>
      <c r="H298" s="257">
        <v>0</v>
      </c>
      <c r="I298" s="258" t="s">
        <v>913</v>
      </c>
      <c r="J298" s="257">
        <v>0</v>
      </c>
      <c r="K298" s="258" t="s">
        <v>913</v>
      </c>
      <c r="L298" s="257">
        <v>0</v>
      </c>
      <c r="M298" s="260"/>
    </row>
    <row r="299" spans="1:13" ht="16.5" customHeight="1">
      <c r="A299" s="366"/>
      <c r="B299" s="370"/>
      <c r="C299" s="257">
        <v>0</v>
      </c>
      <c r="D299" s="257">
        <v>0</v>
      </c>
      <c r="E299" s="260" t="s">
        <v>912</v>
      </c>
      <c r="F299" s="257">
        <v>0</v>
      </c>
      <c r="G299" s="260" t="s">
        <v>912</v>
      </c>
      <c r="H299" s="257">
        <v>0</v>
      </c>
      <c r="I299" s="261"/>
      <c r="J299" s="257">
        <v>0</v>
      </c>
      <c r="K299" s="261"/>
      <c r="L299" s="257">
        <v>0</v>
      </c>
      <c r="M299" s="260"/>
    </row>
    <row r="300" spans="1:13" ht="16.5" customHeight="1">
      <c r="A300" s="367"/>
      <c r="B300" s="371"/>
      <c r="C300" s="257"/>
      <c r="D300" s="257"/>
      <c r="E300" s="260"/>
      <c r="F300" s="257"/>
      <c r="G300" s="260"/>
      <c r="H300" s="257"/>
      <c r="I300" s="260"/>
      <c r="J300" s="257"/>
      <c r="K300" s="260"/>
      <c r="L300" s="257"/>
      <c r="M300" s="260"/>
    </row>
    <row r="301" spans="1:13" s="235" customFormat="1" ht="16.5"/>
    <row r="302" spans="1:13">
      <c r="A302" s="285"/>
      <c r="B302" s="286"/>
      <c r="C302" s="247"/>
      <c r="D302" s="287">
        <v>3</v>
      </c>
      <c r="E302" s="249" t="s">
        <v>947</v>
      </c>
      <c r="F302" s="288">
        <v>3</v>
      </c>
      <c r="G302" s="249" t="s">
        <v>1</v>
      </c>
      <c r="H302" s="288">
        <v>3</v>
      </c>
      <c r="I302" s="249" t="s">
        <v>2</v>
      </c>
      <c r="J302" s="288">
        <v>2</v>
      </c>
      <c r="K302" s="249" t="s">
        <v>3</v>
      </c>
      <c r="L302" s="288">
        <v>1</v>
      </c>
      <c r="M302" s="249" t="s">
        <v>4</v>
      </c>
    </row>
    <row r="303" spans="1:13" ht="16.5" customHeight="1">
      <c r="A303" s="365" t="s">
        <v>883</v>
      </c>
      <c r="B303" s="369" t="s">
        <v>1567</v>
      </c>
      <c r="C303" s="257" t="s">
        <v>1023</v>
      </c>
      <c r="D303" s="257" t="s">
        <v>1023</v>
      </c>
      <c r="E303" s="260" t="s">
        <v>1023</v>
      </c>
      <c r="F303" s="257" t="s">
        <v>1023</v>
      </c>
      <c r="G303" s="260" t="s">
        <v>1023</v>
      </c>
      <c r="H303" s="257" t="s">
        <v>1023</v>
      </c>
      <c r="I303" s="260" t="s">
        <v>1023</v>
      </c>
      <c r="J303" s="257" t="s">
        <v>1023</v>
      </c>
      <c r="K303" s="260" t="s">
        <v>1023</v>
      </c>
      <c r="L303" s="257" t="s">
        <v>1023</v>
      </c>
      <c r="M303" s="260" t="s">
        <v>1023</v>
      </c>
    </row>
    <row r="304" spans="1:13" ht="16.5" customHeight="1">
      <c r="A304" s="366"/>
      <c r="B304" s="370"/>
      <c r="C304" s="257">
        <v>0.1</v>
      </c>
      <c r="D304" s="257">
        <v>0.1</v>
      </c>
      <c r="E304" s="260" t="s">
        <v>918</v>
      </c>
      <c r="F304" s="257">
        <v>0.1</v>
      </c>
      <c r="G304" s="260" t="s">
        <v>918</v>
      </c>
      <c r="H304" s="257">
        <v>0.1</v>
      </c>
      <c r="I304" s="260" t="s">
        <v>918</v>
      </c>
      <c r="J304" s="257">
        <v>0.1</v>
      </c>
      <c r="K304" s="260" t="s">
        <v>918</v>
      </c>
      <c r="L304" s="257">
        <v>0</v>
      </c>
      <c r="M304" s="260" t="s">
        <v>918</v>
      </c>
    </row>
    <row r="305" spans="1:13" ht="49.5">
      <c r="A305" s="366"/>
      <c r="B305" s="370"/>
      <c r="C305" s="257">
        <v>0.05</v>
      </c>
      <c r="D305" s="257">
        <v>0.05</v>
      </c>
      <c r="E305" s="272" t="s">
        <v>920</v>
      </c>
      <c r="F305" s="257">
        <v>0.05</v>
      </c>
      <c r="G305" s="272" t="s">
        <v>920</v>
      </c>
      <c r="H305" s="257">
        <v>0.05</v>
      </c>
      <c r="I305" s="272" t="s">
        <v>920</v>
      </c>
      <c r="J305" s="257">
        <v>0.05</v>
      </c>
      <c r="K305" s="272" t="s">
        <v>920</v>
      </c>
      <c r="L305" s="257">
        <v>0</v>
      </c>
      <c r="M305" s="272"/>
    </row>
    <row r="306" spans="1:13" ht="49.5">
      <c r="A306" s="366"/>
      <c r="B306" s="370"/>
      <c r="C306" s="257">
        <v>0</v>
      </c>
      <c r="D306" s="257">
        <v>0</v>
      </c>
      <c r="E306" s="272" t="s">
        <v>919</v>
      </c>
      <c r="F306" s="257">
        <v>0</v>
      </c>
      <c r="G306" s="272" t="s">
        <v>919</v>
      </c>
      <c r="H306" s="257">
        <v>0</v>
      </c>
      <c r="I306" s="272" t="s">
        <v>919</v>
      </c>
      <c r="J306" s="257">
        <v>0</v>
      </c>
      <c r="K306" s="296" t="s">
        <v>919</v>
      </c>
      <c r="L306" s="257">
        <v>0</v>
      </c>
      <c r="M306" s="272"/>
    </row>
    <row r="307" spans="1:13" ht="16.5">
      <c r="A307" s="366"/>
      <c r="B307" s="370"/>
      <c r="C307" s="257">
        <v>0</v>
      </c>
      <c r="D307" s="257">
        <v>0</v>
      </c>
      <c r="E307" s="272" t="s">
        <v>562</v>
      </c>
      <c r="F307" s="257">
        <v>0</v>
      </c>
      <c r="G307" s="272" t="s">
        <v>562</v>
      </c>
      <c r="H307" s="257">
        <v>0</v>
      </c>
      <c r="I307" s="261"/>
      <c r="J307" s="257">
        <v>0</v>
      </c>
      <c r="K307" s="261"/>
      <c r="L307" s="257">
        <v>0</v>
      </c>
      <c r="M307" s="272"/>
    </row>
    <row r="308" spans="1:13" ht="16.5">
      <c r="A308" s="367"/>
      <c r="B308" s="371"/>
      <c r="C308" s="257"/>
      <c r="D308" s="257"/>
      <c r="E308" s="260"/>
      <c r="F308" s="257"/>
      <c r="G308" s="260"/>
      <c r="H308" s="257"/>
      <c r="I308" s="260"/>
      <c r="J308" s="257"/>
      <c r="K308" s="260"/>
      <c r="L308" s="257"/>
      <c r="M308" s="260"/>
    </row>
    <row r="309" spans="1:13" s="235" customFormat="1" ht="16.5"/>
    <row r="310" spans="1:13">
      <c r="A310" s="285"/>
      <c r="B310" s="286"/>
      <c r="C310" s="247"/>
      <c r="D310" s="287">
        <v>3</v>
      </c>
      <c r="E310" s="249" t="s">
        <v>947</v>
      </c>
      <c r="F310" s="288">
        <v>3</v>
      </c>
      <c r="G310" s="249" t="s">
        <v>1</v>
      </c>
      <c r="H310" s="288">
        <v>2</v>
      </c>
      <c r="I310" s="249" t="s">
        <v>2</v>
      </c>
      <c r="J310" s="288">
        <v>2</v>
      </c>
      <c r="K310" s="249" t="s">
        <v>3</v>
      </c>
      <c r="L310" s="288">
        <v>1</v>
      </c>
      <c r="M310" s="249" t="s">
        <v>4</v>
      </c>
    </row>
    <row r="311" spans="1:13" ht="16.5" customHeight="1">
      <c r="A311" s="365" t="s">
        <v>884</v>
      </c>
      <c r="B311" s="369" t="s">
        <v>1568</v>
      </c>
      <c r="C311" s="257" t="s">
        <v>1023</v>
      </c>
      <c r="D311" s="257" t="s">
        <v>1023</v>
      </c>
      <c r="E311" s="260" t="s">
        <v>1023</v>
      </c>
      <c r="F311" s="257" t="s">
        <v>1023</v>
      </c>
      <c r="G311" s="260" t="s">
        <v>1023</v>
      </c>
      <c r="H311" s="257" t="s">
        <v>1023</v>
      </c>
      <c r="I311" s="260" t="s">
        <v>1023</v>
      </c>
      <c r="J311" s="257" t="s">
        <v>1023</v>
      </c>
      <c r="K311" s="260" t="s">
        <v>1023</v>
      </c>
      <c r="L311" s="257" t="s">
        <v>1023</v>
      </c>
      <c r="M311" s="260" t="s">
        <v>1023</v>
      </c>
    </row>
    <row r="312" spans="1:13" ht="16.5" customHeight="1">
      <c r="A312" s="366"/>
      <c r="B312" s="370"/>
      <c r="C312" s="257">
        <v>0.1</v>
      </c>
      <c r="D312" s="257">
        <v>0.1</v>
      </c>
      <c r="E312" s="260" t="s">
        <v>918</v>
      </c>
      <c r="F312" s="257">
        <v>0.1</v>
      </c>
      <c r="G312" s="260" t="s">
        <v>918</v>
      </c>
      <c r="H312" s="257">
        <v>0.1</v>
      </c>
      <c r="I312" s="260" t="s">
        <v>918</v>
      </c>
      <c r="J312" s="257">
        <v>0.1</v>
      </c>
      <c r="K312" s="260" t="s">
        <v>918</v>
      </c>
      <c r="L312" s="257">
        <v>0</v>
      </c>
      <c r="M312" s="260" t="s">
        <v>918</v>
      </c>
    </row>
    <row r="313" spans="1:13" ht="49.5">
      <c r="A313" s="366"/>
      <c r="B313" s="370"/>
      <c r="C313" s="257">
        <v>0.05</v>
      </c>
      <c r="D313" s="257">
        <v>0.05</v>
      </c>
      <c r="E313" s="272" t="s">
        <v>920</v>
      </c>
      <c r="F313" s="257">
        <v>0.05</v>
      </c>
      <c r="G313" s="272" t="s">
        <v>920</v>
      </c>
      <c r="H313" s="257">
        <v>0.05</v>
      </c>
      <c r="I313" s="272" t="s">
        <v>920</v>
      </c>
      <c r="J313" s="257">
        <v>0.05</v>
      </c>
      <c r="K313" s="272" t="s">
        <v>920</v>
      </c>
      <c r="L313" s="257">
        <v>0</v>
      </c>
      <c r="M313" s="272"/>
    </row>
    <row r="314" spans="1:13" ht="49.5">
      <c r="A314" s="366"/>
      <c r="B314" s="370"/>
      <c r="C314" s="257">
        <v>0</v>
      </c>
      <c r="D314" s="257">
        <v>0</v>
      </c>
      <c r="E314" s="272" t="s">
        <v>919</v>
      </c>
      <c r="F314" s="257">
        <v>0</v>
      </c>
      <c r="G314" s="272" t="s">
        <v>919</v>
      </c>
      <c r="H314" s="257">
        <v>0</v>
      </c>
      <c r="I314" s="296" t="s">
        <v>919</v>
      </c>
      <c r="J314" s="257">
        <v>0</v>
      </c>
      <c r="K314" s="296" t="s">
        <v>919</v>
      </c>
      <c r="L314" s="257">
        <v>0</v>
      </c>
      <c r="M314" s="272"/>
    </row>
    <row r="315" spans="1:13" ht="16.5">
      <c r="A315" s="366"/>
      <c r="B315" s="370"/>
      <c r="C315" s="257">
        <v>0</v>
      </c>
      <c r="D315" s="257">
        <v>0</v>
      </c>
      <c r="E315" s="272" t="s">
        <v>562</v>
      </c>
      <c r="F315" s="257">
        <v>0</v>
      </c>
      <c r="G315" s="272" t="s">
        <v>562</v>
      </c>
      <c r="H315" s="257">
        <v>0</v>
      </c>
      <c r="I315" s="261"/>
      <c r="J315" s="257">
        <v>0</v>
      </c>
      <c r="K315" s="261"/>
      <c r="L315" s="257">
        <v>0</v>
      </c>
      <c r="M315" s="272"/>
    </row>
    <row r="316" spans="1:13" ht="16.5">
      <c r="A316" s="367"/>
      <c r="B316" s="371"/>
      <c r="C316" s="257"/>
      <c r="D316" s="257"/>
      <c r="E316" s="260"/>
      <c r="F316" s="257"/>
      <c r="G316" s="260"/>
      <c r="H316" s="257"/>
      <c r="I316" s="260"/>
      <c r="J316" s="257"/>
      <c r="K316" s="260"/>
      <c r="L316" s="257"/>
      <c r="M316" s="260"/>
    </row>
    <row r="317" spans="1:13" s="235" customFormat="1" ht="16.5"/>
    <row r="318" spans="1:13">
      <c r="A318" s="285"/>
      <c r="B318" s="286"/>
      <c r="C318" s="247"/>
      <c r="D318" s="287">
        <v>3</v>
      </c>
      <c r="E318" s="249" t="s">
        <v>947</v>
      </c>
      <c r="F318" s="288">
        <v>3</v>
      </c>
      <c r="G318" s="249" t="s">
        <v>1</v>
      </c>
      <c r="H318" s="288">
        <v>3</v>
      </c>
      <c r="I318" s="249" t="s">
        <v>2</v>
      </c>
      <c r="J318" s="288">
        <v>2</v>
      </c>
      <c r="K318" s="249" t="s">
        <v>3</v>
      </c>
      <c r="L318" s="288">
        <v>2</v>
      </c>
      <c r="M318" s="249" t="s">
        <v>4</v>
      </c>
    </row>
    <row r="319" spans="1:13" ht="16.5">
      <c r="A319" s="365" t="s">
        <v>885</v>
      </c>
      <c r="B319" s="369" t="s">
        <v>70</v>
      </c>
      <c r="C319" s="257" t="s">
        <v>1023</v>
      </c>
      <c r="D319" s="257" t="s">
        <v>1023</v>
      </c>
      <c r="E319" s="260" t="s">
        <v>1023</v>
      </c>
      <c r="F319" s="257" t="s">
        <v>1023</v>
      </c>
      <c r="G319" s="260" t="s">
        <v>1023</v>
      </c>
      <c r="H319" s="257" t="s">
        <v>1023</v>
      </c>
      <c r="I319" s="260" t="s">
        <v>1023</v>
      </c>
      <c r="J319" s="257" t="s">
        <v>1023</v>
      </c>
      <c r="K319" s="260" t="s">
        <v>1023</v>
      </c>
      <c r="L319" s="257" t="s">
        <v>1023</v>
      </c>
      <c r="M319" s="260" t="s">
        <v>1023</v>
      </c>
    </row>
    <row r="320" spans="1:13" ht="51.75" customHeight="1">
      <c r="A320" s="366"/>
      <c r="B320" s="370"/>
      <c r="C320" s="257">
        <v>0.1</v>
      </c>
      <c r="D320" s="257">
        <v>0.1</v>
      </c>
      <c r="E320" s="272" t="s">
        <v>923</v>
      </c>
      <c r="F320" s="257">
        <v>0.1</v>
      </c>
      <c r="G320" s="272" t="s">
        <v>923</v>
      </c>
      <c r="H320" s="257">
        <v>0.1</v>
      </c>
      <c r="I320" s="272" t="s">
        <v>923</v>
      </c>
      <c r="J320" s="257">
        <v>0.1</v>
      </c>
      <c r="K320" s="272" t="s">
        <v>923</v>
      </c>
      <c r="L320" s="257">
        <v>0.1</v>
      </c>
      <c r="M320" s="272" t="s">
        <v>923</v>
      </c>
    </row>
    <row r="321" spans="1:13" ht="33">
      <c r="A321" s="366"/>
      <c r="B321" s="370"/>
      <c r="C321" s="257">
        <v>0.05</v>
      </c>
      <c r="D321" s="257">
        <v>0.05</v>
      </c>
      <c r="E321" s="272" t="s">
        <v>922</v>
      </c>
      <c r="F321" s="257">
        <v>0.05</v>
      </c>
      <c r="G321" s="272" t="s">
        <v>922</v>
      </c>
      <c r="H321" s="257">
        <v>0.05</v>
      </c>
      <c r="I321" s="272" t="s">
        <v>922</v>
      </c>
      <c r="J321" s="257">
        <v>0.05</v>
      </c>
      <c r="K321" s="272" t="s">
        <v>922</v>
      </c>
      <c r="L321" s="257">
        <v>0.05</v>
      </c>
      <c r="M321" s="272" t="s">
        <v>922</v>
      </c>
    </row>
    <row r="322" spans="1:13" ht="16.5" customHeight="1">
      <c r="A322" s="366"/>
      <c r="B322" s="370"/>
      <c r="C322" s="257">
        <v>0</v>
      </c>
      <c r="D322" s="257">
        <v>0</v>
      </c>
      <c r="E322" s="272" t="s">
        <v>921</v>
      </c>
      <c r="F322" s="257">
        <v>0</v>
      </c>
      <c r="G322" s="272" t="s">
        <v>921</v>
      </c>
      <c r="H322" s="257">
        <v>0</v>
      </c>
      <c r="I322" s="272" t="s">
        <v>921</v>
      </c>
      <c r="J322" s="257">
        <v>0</v>
      </c>
      <c r="K322" s="258" t="s">
        <v>921</v>
      </c>
      <c r="L322" s="257">
        <v>0</v>
      </c>
      <c r="M322" s="258" t="s">
        <v>921</v>
      </c>
    </row>
    <row r="323" spans="1:13" ht="16.5">
      <c r="A323" s="367"/>
      <c r="B323" s="371"/>
      <c r="C323" s="257"/>
      <c r="D323" s="257"/>
      <c r="E323" s="260"/>
      <c r="F323" s="257"/>
      <c r="G323" s="260"/>
      <c r="H323" s="257"/>
      <c r="I323" s="260"/>
      <c r="J323" s="257"/>
      <c r="K323" s="260"/>
      <c r="L323" s="257"/>
      <c r="M323" s="260"/>
    </row>
    <row r="324" spans="1:13" s="235" customFormat="1" ht="16.5"/>
    <row r="325" spans="1:13">
      <c r="A325" s="285"/>
      <c r="B325" s="286"/>
      <c r="C325" s="247"/>
      <c r="D325" s="287">
        <v>3</v>
      </c>
      <c r="E325" s="249" t="s">
        <v>947</v>
      </c>
      <c r="F325" s="288">
        <v>2</v>
      </c>
      <c r="G325" s="249" t="s">
        <v>1</v>
      </c>
      <c r="H325" s="288">
        <v>2</v>
      </c>
      <c r="I325" s="249" t="s">
        <v>2</v>
      </c>
      <c r="J325" s="288">
        <v>1</v>
      </c>
      <c r="K325" s="249" t="s">
        <v>3</v>
      </c>
      <c r="L325" s="288">
        <v>1</v>
      </c>
      <c r="M325" s="249" t="s">
        <v>4</v>
      </c>
    </row>
    <row r="326" spans="1:13" ht="16.5">
      <c r="A326" s="365" t="s">
        <v>1569</v>
      </c>
      <c r="B326" s="369" t="s">
        <v>87</v>
      </c>
      <c r="C326" s="257" t="s">
        <v>1023</v>
      </c>
      <c r="D326" s="257" t="s">
        <v>1023</v>
      </c>
      <c r="E326" s="260" t="s">
        <v>1023</v>
      </c>
      <c r="F326" s="257" t="s">
        <v>1023</v>
      </c>
      <c r="G326" s="260" t="s">
        <v>1023</v>
      </c>
      <c r="H326" s="257" t="s">
        <v>1023</v>
      </c>
      <c r="I326" s="260" t="s">
        <v>1023</v>
      </c>
      <c r="J326" s="257" t="s">
        <v>1023</v>
      </c>
      <c r="K326" s="260" t="s">
        <v>1023</v>
      </c>
      <c r="L326" s="257" t="s">
        <v>1023</v>
      </c>
      <c r="M326" s="260" t="s">
        <v>1023</v>
      </c>
    </row>
    <row r="327" spans="1:13" ht="16.5" customHeight="1">
      <c r="A327" s="366"/>
      <c r="B327" s="370"/>
      <c r="C327" s="257">
        <v>0.1</v>
      </c>
      <c r="D327" s="257">
        <v>0.1</v>
      </c>
      <c r="E327" s="260" t="s">
        <v>926</v>
      </c>
      <c r="F327" s="257">
        <v>0.1</v>
      </c>
      <c r="G327" s="260" t="s">
        <v>926</v>
      </c>
      <c r="H327" s="257">
        <v>0.05</v>
      </c>
      <c r="I327" s="260" t="s">
        <v>926</v>
      </c>
      <c r="J327" s="257">
        <v>0</v>
      </c>
      <c r="K327" s="260" t="s">
        <v>926</v>
      </c>
      <c r="L327" s="257">
        <v>0</v>
      </c>
      <c r="M327" s="260" t="s">
        <v>926</v>
      </c>
    </row>
    <row r="328" spans="1:13" ht="16.5" customHeight="1">
      <c r="A328" s="366"/>
      <c r="B328" s="370"/>
      <c r="C328" s="257">
        <v>0.05</v>
      </c>
      <c r="D328" s="257">
        <v>0.05</v>
      </c>
      <c r="E328" s="260" t="s">
        <v>925</v>
      </c>
      <c r="F328" s="257">
        <v>0.05</v>
      </c>
      <c r="G328" s="260" t="s">
        <v>925</v>
      </c>
      <c r="H328" s="257">
        <v>0.02</v>
      </c>
      <c r="I328" s="260" t="s">
        <v>925</v>
      </c>
      <c r="J328" s="257">
        <v>0</v>
      </c>
      <c r="K328" s="260"/>
      <c r="L328" s="257">
        <v>0</v>
      </c>
      <c r="M328" s="260"/>
    </row>
    <row r="329" spans="1:13" ht="16.5" customHeight="1">
      <c r="A329" s="366"/>
      <c r="B329" s="370"/>
      <c r="C329" s="257">
        <v>0.02</v>
      </c>
      <c r="D329" s="257">
        <v>0.02</v>
      </c>
      <c r="E329" s="260" t="s">
        <v>924</v>
      </c>
      <c r="F329" s="257">
        <v>0.02</v>
      </c>
      <c r="G329" s="260" t="s">
        <v>924</v>
      </c>
      <c r="H329" s="257">
        <v>0</v>
      </c>
      <c r="I329" s="258" t="s">
        <v>924</v>
      </c>
      <c r="J329" s="257">
        <v>0</v>
      </c>
      <c r="K329" s="260"/>
      <c r="L329" s="257">
        <v>0</v>
      </c>
      <c r="M329" s="260"/>
    </row>
    <row r="330" spans="1:13" ht="16.5" customHeight="1">
      <c r="A330" s="366"/>
      <c r="B330" s="370"/>
      <c r="C330" s="257">
        <v>0</v>
      </c>
      <c r="D330" s="257">
        <v>0</v>
      </c>
      <c r="E330" s="260" t="s">
        <v>235</v>
      </c>
      <c r="F330" s="257">
        <v>0</v>
      </c>
      <c r="G330" s="258" t="s">
        <v>235</v>
      </c>
      <c r="H330" s="257">
        <v>0</v>
      </c>
      <c r="I330" s="260"/>
      <c r="J330" s="257">
        <v>0</v>
      </c>
      <c r="K330" s="260"/>
      <c r="L330" s="257">
        <v>0</v>
      </c>
      <c r="M330" s="260"/>
    </row>
    <row r="331" spans="1:13" ht="16.5" customHeight="1">
      <c r="A331" s="367"/>
      <c r="B331" s="371"/>
      <c r="C331" s="257"/>
      <c r="D331" s="257"/>
      <c r="E331" s="260"/>
      <c r="F331" s="257"/>
      <c r="G331" s="260"/>
      <c r="H331" s="257"/>
      <c r="I331" s="260"/>
      <c r="J331" s="257"/>
      <c r="K331" s="260"/>
      <c r="L331" s="257"/>
      <c r="M331" s="260"/>
    </row>
    <row r="332" spans="1:13" s="235" customFormat="1" ht="16.5"/>
    <row r="333" spans="1:13">
      <c r="A333" s="290" t="s">
        <v>932</v>
      </c>
      <c r="B333" s="301"/>
      <c r="C333" s="291"/>
      <c r="D333" s="302"/>
      <c r="E333" s="303"/>
      <c r="F333" s="304"/>
      <c r="G333" s="303"/>
      <c r="H333" s="304"/>
      <c r="I333" s="303"/>
      <c r="J333" s="304"/>
      <c r="K333" s="303"/>
      <c r="L333" s="304"/>
      <c r="M333" s="303"/>
    </row>
    <row r="334" spans="1:13">
      <c r="A334" s="285"/>
      <c r="B334" s="286"/>
      <c r="C334" s="247"/>
      <c r="D334" s="287">
        <v>3</v>
      </c>
      <c r="E334" s="249" t="s">
        <v>947</v>
      </c>
      <c r="F334" s="288">
        <v>2</v>
      </c>
      <c r="G334" s="249" t="s">
        <v>1</v>
      </c>
      <c r="H334" s="288">
        <v>2</v>
      </c>
      <c r="I334" s="249" t="s">
        <v>2</v>
      </c>
      <c r="J334" s="288">
        <v>2</v>
      </c>
      <c r="K334" s="249" t="s">
        <v>3</v>
      </c>
      <c r="L334" s="288">
        <v>1</v>
      </c>
      <c r="M334" s="249" t="s">
        <v>4</v>
      </c>
    </row>
    <row r="335" spans="1:13" ht="16.5">
      <c r="A335" s="365" t="s">
        <v>933</v>
      </c>
      <c r="B335" s="369" t="s">
        <v>61</v>
      </c>
      <c r="C335" s="257" t="s">
        <v>1023</v>
      </c>
      <c r="D335" s="257" t="s">
        <v>1023</v>
      </c>
      <c r="E335" s="260" t="s">
        <v>1023</v>
      </c>
      <c r="F335" s="257" t="s">
        <v>1023</v>
      </c>
      <c r="G335" s="260" t="s">
        <v>1023</v>
      </c>
      <c r="H335" s="257" t="s">
        <v>1023</v>
      </c>
      <c r="I335" s="260" t="s">
        <v>1023</v>
      </c>
      <c r="J335" s="257" t="s">
        <v>1023</v>
      </c>
      <c r="K335" s="260" t="s">
        <v>1023</v>
      </c>
      <c r="L335" s="257" t="s">
        <v>1023</v>
      </c>
      <c r="M335" s="260" t="s">
        <v>1023</v>
      </c>
    </row>
    <row r="336" spans="1:13" ht="16.5" customHeight="1">
      <c r="A336" s="366"/>
      <c r="B336" s="370"/>
      <c r="C336" s="257">
        <v>0.1</v>
      </c>
      <c r="D336" s="257">
        <v>0.1</v>
      </c>
      <c r="E336" s="261" t="s">
        <v>26</v>
      </c>
      <c r="F336" s="257">
        <v>0.1</v>
      </c>
      <c r="G336" s="261" t="s">
        <v>595</v>
      </c>
      <c r="H336" s="257">
        <v>0.1</v>
      </c>
      <c r="I336" s="261" t="s">
        <v>413</v>
      </c>
      <c r="J336" s="257">
        <v>0.1</v>
      </c>
      <c r="K336" s="261" t="s">
        <v>1103</v>
      </c>
      <c r="L336" s="257">
        <v>0</v>
      </c>
      <c r="M336" s="261" t="s">
        <v>413</v>
      </c>
    </row>
    <row r="337" spans="1:13" ht="16.5" customHeight="1">
      <c r="A337" s="366"/>
      <c r="B337" s="370"/>
      <c r="C337" s="257">
        <v>0.05</v>
      </c>
      <c r="D337" s="257">
        <v>0.05</v>
      </c>
      <c r="E337" s="261" t="s">
        <v>1100</v>
      </c>
      <c r="F337" s="257">
        <v>0.05</v>
      </c>
      <c r="G337" s="261" t="s">
        <v>1101</v>
      </c>
      <c r="H337" s="257">
        <v>0.05</v>
      </c>
      <c r="I337" s="261" t="s">
        <v>1102</v>
      </c>
      <c r="J337" s="257">
        <v>0.05</v>
      </c>
      <c r="K337" s="261" t="s">
        <v>1104</v>
      </c>
      <c r="L337" s="257">
        <v>0</v>
      </c>
      <c r="M337" s="261"/>
    </row>
    <row r="338" spans="1:13" ht="16.5" customHeight="1">
      <c r="A338" s="366"/>
      <c r="B338" s="370"/>
      <c r="C338" s="257">
        <v>0</v>
      </c>
      <c r="D338" s="257">
        <v>0</v>
      </c>
      <c r="E338" s="261" t="s">
        <v>1065</v>
      </c>
      <c r="F338" s="257">
        <v>0</v>
      </c>
      <c r="G338" s="296" t="s">
        <v>409</v>
      </c>
      <c r="H338" s="257">
        <v>0</v>
      </c>
      <c r="I338" s="296" t="s">
        <v>407</v>
      </c>
      <c r="J338" s="257">
        <v>0</v>
      </c>
      <c r="K338" s="296" t="s">
        <v>583</v>
      </c>
      <c r="L338" s="257">
        <v>0</v>
      </c>
      <c r="M338" s="261"/>
    </row>
    <row r="339" spans="1:13" ht="16.5" customHeight="1">
      <c r="A339" s="367"/>
      <c r="B339" s="371"/>
      <c r="C339" s="257"/>
      <c r="D339" s="257"/>
      <c r="E339" s="260"/>
      <c r="F339" s="257"/>
      <c r="G339" s="260"/>
      <c r="H339" s="257"/>
      <c r="I339" s="260"/>
      <c r="J339" s="257"/>
      <c r="K339" s="260"/>
      <c r="L339" s="257"/>
      <c r="M339" s="260"/>
    </row>
    <row r="340" spans="1:13" s="235" customFormat="1" ht="16.5"/>
    <row r="341" spans="1:13">
      <c r="A341" s="285"/>
      <c r="B341" s="286"/>
      <c r="C341" s="247"/>
      <c r="D341" s="287">
        <v>3</v>
      </c>
      <c r="E341" s="249" t="s">
        <v>947</v>
      </c>
      <c r="F341" s="288">
        <v>2</v>
      </c>
      <c r="G341" s="249" t="s">
        <v>1</v>
      </c>
      <c r="H341" s="288">
        <v>2</v>
      </c>
      <c r="I341" s="249" t="s">
        <v>2</v>
      </c>
      <c r="J341" s="288">
        <v>2</v>
      </c>
      <c r="K341" s="249" t="s">
        <v>3</v>
      </c>
      <c r="L341" s="288">
        <v>2</v>
      </c>
      <c r="M341" s="249" t="s">
        <v>4</v>
      </c>
    </row>
    <row r="342" spans="1:13" ht="16.5">
      <c r="A342" s="365" t="s">
        <v>948</v>
      </c>
      <c r="B342" s="369" t="s">
        <v>71</v>
      </c>
      <c r="C342" s="257" t="s">
        <v>1023</v>
      </c>
      <c r="D342" s="257" t="s">
        <v>1023</v>
      </c>
      <c r="E342" s="260" t="s">
        <v>1023</v>
      </c>
      <c r="F342" s="257" t="s">
        <v>1023</v>
      </c>
      <c r="G342" s="260" t="s">
        <v>1023</v>
      </c>
      <c r="H342" s="257" t="s">
        <v>1023</v>
      </c>
      <c r="I342" s="260" t="s">
        <v>1023</v>
      </c>
      <c r="J342" s="257" t="s">
        <v>1023</v>
      </c>
      <c r="K342" s="260" t="s">
        <v>1023</v>
      </c>
      <c r="L342" s="257" t="s">
        <v>1023</v>
      </c>
      <c r="M342" s="260" t="s">
        <v>1023</v>
      </c>
    </row>
    <row r="343" spans="1:13" ht="16.5" customHeight="1">
      <c r="A343" s="366"/>
      <c r="B343" s="370"/>
      <c r="C343" s="257">
        <v>0.1</v>
      </c>
      <c r="D343" s="257">
        <v>0.1</v>
      </c>
      <c r="E343" s="261" t="s">
        <v>952</v>
      </c>
      <c r="F343" s="257">
        <v>0.1</v>
      </c>
      <c r="G343" s="261" t="s">
        <v>952</v>
      </c>
      <c r="H343" s="257">
        <v>0.1</v>
      </c>
      <c r="I343" s="261" t="s">
        <v>954</v>
      </c>
      <c r="J343" s="257">
        <v>0.1</v>
      </c>
      <c r="K343" s="261" t="s">
        <v>956</v>
      </c>
      <c r="L343" s="257">
        <v>0.1</v>
      </c>
      <c r="M343" s="261" t="s">
        <v>956</v>
      </c>
    </row>
    <row r="344" spans="1:13" ht="16.5" customHeight="1">
      <c r="A344" s="366"/>
      <c r="B344" s="370"/>
      <c r="C344" s="257">
        <v>0.05</v>
      </c>
      <c r="D344" s="257">
        <v>0.05</v>
      </c>
      <c r="E344" s="261" t="s">
        <v>951</v>
      </c>
      <c r="F344" s="257">
        <v>0.05</v>
      </c>
      <c r="G344" s="261" t="s">
        <v>951</v>
      </c>
      <c r="H344" s="257">
        <v>0.05</v>
      </c>
      <c r="I344" s="261" t="s">
        <v>953</v>
      </c>
      <c r="J344" s="257">
        <v>0.05</v>
      </c>
      <c r="K344" s="261" t="s">
        <v>955</v>
      </c>
      <c r="L344" s="257">
        <v>0.05</v>
      </c>
      <c r="M344" s="261" t="s">
        <v>955</v>
      </c>
    </row>
    <row r="345" spans="1:13" ht="16.5" customHeight="1">
      <c r="A345" s="366"/>
      <c r="B345" s="370"/>
      <c r="C345" s="257">
        <v>0</v>
      </c>
      <c r="D345" s="257">
        <v>0</v>
      </c>
      <c r="E345" s="261" t="s">
        <v>949</v>
      </c>
      <c r="F345" s="257">
        <v>0</v>
      </c>
      <c r="G345" s="296" t="s">
        <v>949</v>
      </c>
      <c r="H345" s="257">
        <v>0</v>
      </c>
      <c r="I345" s="296" t="s">
        <v>950</v>
      </c>
      <c r="J345" s="257">
        <v>0</v>
      </c>
      <c r="K345" s="296" t="s">
        <v>951</v>
      </c>
      <c r="L345" s="257">
        <v>0</v>
      </c>
      <c r="M345" s="296" t="s">
        <v>951</v>
      </c>
    </row>
    <row r="346" spans="1:13" ht="16.5" customHeight="1">
      <c r="A346" s="367"/>
      <c r="B346" s="371"/>
      <c r="C346" s="257"/>
      <c r="D346" s="257"/>
      <c r="E346" s="260"/>
      <c r="F346" s="257"/>
      <c r="G346" s="260"/>
      <c r="H346" s="257"/>
      <c r="I346" s="260"/>
      <c r="J346" s="257"/>
      <c r="K346" s="260"/>
      <c r="L346" s="257"/>
      <c r="M346" s="260"/>
    </row>
    <row r="347" spans="1:13" s="235" customFormat="1" ht="16.5"/>
    <row r="348" spans="1:13">
      <c r="A348" s="285"/>
      <c r="B348" s="286"/>
      <c r="C348" s="247"/>
      <c r="D348" s="287">
        <v>3</v>
      </c>
      <c r="E348" s="249" t="s">
        <v>947</v>
      </c>
      <c r="F348" s="288">
        <v>2</v>
      </c>
      <c r="G348" s="249" t="s">
        <v>1</v>
      </c>
      <c r="H348" s="288">
        <v>2</v>
      </c>
      <c r="I348" s="249" t="s">
        <v>2</v>
      </c>
      <c r="J348" s="288">
        <v>2</v>
      </c>
      <c r="K348" s="249" t="s">
        <v>3</v>
      </c>
      <c r="L348" s="288">
        <v>2</v>
      </c>
      <c r="M348" s="249" t="s">
        <v>4</v>
      </c>
    </row>
    <row r="349" spans="1:13" ht="16.5">
      <c r="A349" s="365" t="s">
        <v>957</v>
      </c>
      <c r="B349" s="369" t="s">
        <v>986</v>
      </c>
      <c r="C349" s="257" t="s">
        <v>1023</v>
      </c>
      <c r="D349" s="257" t="s">
        <v>1023</v>
      </c>
      <c r="E349" s="260" t="s">
        <v>1023</v>
      </c>
      <c r="F349" s="257" t="s">
        <v>1023</v>
      </c>
      <c r="G349" s="260" t="s">
        <v>1023</v>
      </c>
      <c r="H349" s="257" t="s">
        <v>1023</v>
      </c>
      <c r="I349" s="260" t="s">
        <v>1023</v>
      </c>
      <c r="J349" s="257" t="s">
        <v>1023</v>
      </c>
      <c r="K349" s="260" t="s">
        <v>1023</v>
      </c>
      <c r="L349" s="257" t="s">
        <v>1023</v>
      </c>
      <c r="M349" s="260" t="s">
        <v>1023</v>
      </c>
    </row>
    <row r="350" spans="1:13" ht="16.5" customHeight="1">
      <c r="A350" s="366"/>
      <c r="B350" s="370"/>
      <c r="C350" s="257">
        <v>0.1</v>
      </c>
      <c r="D350" s="257">
        <v>0.1</v>
      </c>
      <c r="E350" s="261" t="s">
        <v>960</v>
      </c>
      <c r="F350" s="257">
        <v>0.1</v>
      </c>
      <c r="G350" s="261" t="s">
        <v>964</v>
      </c>
      <c r="H350" s="257">
        <v>0.1</v>
      </c>
      <c r="I350" s="261" t="s">
        <v>966</v>
      </c>
      <c r="J350" s="257">
        <v>0.1</v>
      </c>
      <c r="K350" s="261" t="s">
        <v>969</v>
      </c>
      <c r="L350" s="257">
        <v>0.1</v>
      </c>
      <c r="M350" s="261" t="s">
        <v>972</v>
      </c>
    </row>
    <row r="351" spans="1:13" ht="16.5">
      <c r="A351" s="366"/>
      <c r="B351" s="370"/>
      <c r="C351" s="257">
        <v>0.05</v>
      </c>
      <c r="D351" s="257">
        <v>0.05</v>
      </c>
      <c r="E351" s="261" t="s">
        <v>959</v>
      </c>
      <c r="F351" s="257">
        <v>0.05</v>
      </c>
      <c r="G351" s="261" t="s">
        <v>963</v>
      </c>
      <c r="H351" s="257">
        <v>0.05</v>
      </c>
      <c r="I351" s="261" t="s">
        <v>965</v>
      </c>
      <c r="J351" s="257">
        <v>0.05</v>
      </c>
      <c r="K351" s="261" t="s">
        <v>968</v>
      </c>
      <c r="L351" s="257">
        <v>0.05</v>
      </c>
      <c r="M351" s="261" t="s">
        <v>971</v>
      </c>
    </row>
    <row r="352" spans="1:13" ht="16.5">
      <c r="A352" s="366"/>
      <c r="B352" s="370"/>
      <c r="C352" s="257">
        <v>0</v>
      </c>
      <c r="D352" s="257">
        <v>0</v>
      </c>
      <c r="E352" s="261" t="s">
        <v>958</v>
      </c>
      <c r="F352" s="257">
        <v>0</v>
      </c>
      <c r="G352" s="296" t="s">
        <v>962</v>
      </c>
      <c r="H352" s="257">
        <v>0</v>
      </c>
      <c r="I352" s="296" t="s">
        <v>961</v>
      </c>
      <c r="J352" s="257">
        <v>0</v>
      </c>
      <c r="K352" s="296" t="s">
        <v>967</v>
      </c>
      <c r="L352" s="257">
        <v>0</v>
      </c>
      <c r="M352" s="296" t="s">
        <v>970</v>
      </c>
    </row>
    <row r="353" spans="1:17" ht="16.5">
      <c r="A353" s="367"/>
      <c r="B353" s="371"/>
      <c r="C353" s="257"/>
      <c r="D353" s="257"/>
      <c r="E353" s="260"/>
      <c r="F353" s="257"/>
      <c r="G353" s="260"/>
      <c r="H353" s="257"/>
      <c r="I353" s="260"/>
      <c r="J353" s="257"/>
      <c r="K353" s="260"/>
      <c r="L353" s="257"/>
      <c r="M353" s="260"/>
    </row>
    <row r="354" spans="1:17" s="235" customFormat="1" ht="16.5"/>
    <row r="355" spans="1:17">
      <c r="A355" s="285"/>
      <c r="B355" s="286"/>
      <c r="C355" s="247"/>
      <c r="D355" s="287">
        <v>3</v>
      </c>
      <c r="E355" s="249" t="s">
        <v>947</v>
      </c>
      <c r="F355" s="288">
        <v>2</v>
      </c>
      <c r="G355" s="249" t="s">
        <v>1</v>
      </c>
      <c r="H355" s="288">
        <v>2</v>
      </c>
      <c r="I355" s="249" t="s">
        <v>2</v>
      </c>
      <c r="J355" s="288">
        <v>2</v>
      </c>
      <c r="K355" s="249" t="s">
        <v>3</v>
      </c>
      <c r="L355" s="288">
        <v>2</v>
      </c>
      <c r="M355" s="249" t="s">
        <v>4</v>
      </c>
    </row>
    <row r="356" spans="1:17" ht="16.5">
      <c r="A356" s="365" t="s">
        <v>973</v>
      </c>
      <c r="B356" s="369" t="s">
        <v>987</v>
      </c>
      <c r="C356" s="257" t="s">
        <v>1023</v>
      </c>
      <c r="D356" s="257" t="s">
        <v>1023</v>
      </c>
      <c r="E356" s="260" t="s">
        <v>1023</v>
      </c>
      <c r="F356" s="257" t="s">
        <v>1023</v>
      </c>
      <c r="G356" s="260" t="s">
        <v>1023</v>
      </c>
      <c r="H356" s="257" t="s">
        <v>1023</v>
      </c>
      <c r="I356" s="260" t="s">
        <v>1023</v>
      </c>
      <c r="J356" s="257" t="s">
        <v>1023</v>
      </c>
      <c r="K356" s="260" t="s">
        <v>1023</v>
      </c>
      <c r="L356" s="257" t="s">
        <v>1023</v>
      </c>
      <c r="M356" s="260" t="s">
        <v>1023</v>
      </c>
    </row>
    <row r="357" spans="1:17" s="234" customFormat="1" ht="16.5" customHeight="1">
      <c r="A357" s="366"/>
      <c r="B357" s="370"/>
      <c r="C357" s="257">
        <v>0.1</v>
      </c>
      <c r="D357" s="257">
        <v>0.1</v>
      </c>
      <c r="E357" s="261" t="s">
        <v>976</v>
      </c>
      <c r="F357" s="257">
        <v>0.1</v>
      </c>
      <c r="G357" s="261" t="s">
        <v>976</v>
      </c>
      <c r="H357" s="257">
        <v>0.1</v>
      </c>
      <c r="I357" s="261" t="s">
        <v>979</v>
      </c>
      <c r="J357" s="257">
        <v>0.1</v>
      </c>
      <c r="K357" s="261" t="s">
        <v>982</v>
      </c>
      <c r="L357" s="257">
        <v>0.1</v>
      </c>
      <c r="M357" s="261" t="s">
        <v>985</v>
      </c>
      <c r="N357" s="223"/>
      <c r="O357" s="223"/>
      <c r="P357" s="223"/>
      <c r="Q357" s="223"/>
    </row>
    <row r="358" spans="1:17" s="234" customFormat="1" ht="16.5" customHeight="1">
      <c r="A358" s="366"/>
      <c r="B358" s="370"/>
      <c r="C358" s="257">
        <v>0.05</v>
      </c>
      <c r="D358" s="257">
        <v>0.05</v>
      </c>
      <c r="E358" s="261" t="s">
        <v>975</v>
      </c>
      <c r="F358" s="257">
        <v>0.05</v>
      </c>
      <c r="G358" s="261" t="s">
        <v>975</v>
      </c>
      <c r="H358" s="257">
        <v>0.05</v>
      </c>
      <c r="I358" s="261" t="s">
        <v>978</v>
      </c>
      <c r="J358" s="257">
        <v>0.05</v>
      </c>
      <c r="K358" s="261" t="s">
        <v>981</v>
      </c>
      <c r="L358" s="257">
        <v>0.05</v>
      </c>
      <c r="M358" s="261" t="s">
        <v>984</v>
      </c>
      <c r="N358" s="223"/>
      <c r="O358" s="223"/>
      <c r="P358" s="223"/>
      <c r="Q358" s="223"/>
    </row>
    <row r="359" spans="1:17" ht="16.5" customHeight="1">
      <c r="A359" s="366"/>
      <c r="B359" s="370"/>
      <c r="C359" s="257">
        <v>0</v>
      </c>
      <c r="D359" s="257">
        <v>0</v>
      </c>
      <c r="E359" s="261" t="s">
        <v>974</v>
      </c>
      <c r="F359" s="257">
        <v>0</v>
      </c>
      <c r="G359" s="296" t="s">
        <v>974</v>
      </c>
      <c r="H359" s="257">
        <v>0</v>
      </c>
      <c r="I359" s="296" t="s">
        <v>977</v>
      </c>
      <c r="J359" s="257">
        <v>0</v>
      </c>
      <c r="K359" s="296" t="s">
        <v>980</v>
      </c>
      <c r="L359" s="257">
        <v>0</v>
      </c>
      <c r="M359" s="296" t="s">
        <v>983</v>
      </c>
    </row>
    <row r="360" spans="1:17" s="234" customFormat="1" ht="16.5" customHeight="1">
      <c r="A360" s="367"/>
      <c r="B360" s="371"/>
      <c r="C360" s="257"/>
      <c r="D360" s="257"/>
      <c r="E360" s="260"/>
      <c r="F360" s="257"/>
      <c r="G360" s="260"/>
      <c r="H360" s="257"/>
      <c r="I360" s="260"/>
      <c r="J360" s="257"/>
      <c r="K360" s="260"/>
      <c r="L360" s="257"/>
      <c r="M360" s="260"/>
      <c r="N360" s="223"/>
      <c r="O360" s="223"/>
      <c r="P360" s="223"/>
      <c r="Q360" s="223"/>
    </row>
    <row r="361" spans="1:17" s="235" customFormat="1" ht="16.5"/>
    <row r="362" spans="1:17">
      <c r="A362" s="285"/>
      <c r="B362" s="286"/>
      <c r="C362" s="247"/>
      <c r="D362" s="287">
        <v>3</v>
      </c>
      <c r="E362" s="249" t="s">
        <v>947</v>
      </c>
      <c r="F362" s="288">
        <v>2</v>
      </c>
      <c r="G362" s="249" t="s">
        <v>1</v>
      </c>
      <c r="H362" s="288">
        <v>2</v>
      </c>
      <c r="I362" s="249" t="s">
        <v>2</v>
      </c>
      <c r="J362" s="288">
        <v>2</v>
      </c>
      <c r="K362" s="249" t="s">
        <v>3</v>
      </c>
      <c r="L362" s="288">
        <v>2</v>
      </c>
      <c r="M362" s="249" t="s">
        <v>4</v>
      </c>
    </row>
    <row r="363" spans="1:17" ht="16.5">
      <c r="A363" s="365" t="s">
        <v>993</v>
      </c>
      <c r="B363" s="369" t="s">
        <v>988</v>
      </c>
      <c r="C363" s="257" t="s">
        <v>1023</v>
      </c>
      <c r="D363" s="257" t="s">
        <v>1023</v>
      </c>
      <c r="E363" s="260" t="s">
        <v>1023</v>
      </c>
      <c r="F363" s="257" t="s">
        <v>1023</v>
      </c>
      <c r="G363" s="260" t="s">
        <v>1023</v>
      </c>
      <c r="H363" s="257" t="s">
        <v>1023</v>
      </c>
      <c r="I363" s="260" t="s">
        <v>1023</v>
      </c>
      <c r="J363" s="257" t="s">
        <v>1023</v>
      </c>
      <c r="K363" s="260" t="s">
        <v>1023</v>
      </c>
      <c r="L363" s="257" t="s">
        <v>1023</v>
      </c>
      <c r="M363" s="260" t="s">
        <v>1023</v>
      </c>
    </row>
    <row r="364" spans="1:17" s="234" customFormat="1" ht="16.5" customHeight="1">
      <c r="A364" s="366"/>
      <c r="B364" s="370"/>
      <c r="C364" s="257">
        <v>0.1</v>
      </c>
      <c r="D364" s="257">
        <v>0.1</v>
      </c>
      <c r="E364" s="261" t="s">
        <v>960</v>
      </c>
      <c r="F364" s="257">
        <v>0.1</v>
      </c>
      <c r="G364" s="261" t="s">
        <v>964</v>
      </c>
      <c r="H364" s="257">
        <v>0.1</v>
      </c>
      <c r="I364" s="261" t="s">
        <v>966</v>
      </c>
      <c r="J364" s="257">
        <v>0.1</v>
      </c>
      <c r="K364" s="261" t="s">
        <v>991</v>
      </c>
      <c r="L364" s="257">
        <v>0.1</v>
      </c>
      <c r="M364" s="261" t="s">
        <v>969</v>
      </c>
      <c r="N364" s="223"/>
      <c r="O364" s="223"/>
      <c r="P364" s="223"/>
      <c r="Q364" s="223"/>
    </row>
    <row r="365" spans="1:17" s="234" customFormat="1" ht="16.5">
      <c r="A365" s="366"/>
      <c r="B365" s="370"/>
      <c r="C365" s="257">
        <v>0.05</v>
      </c>
      <c r="D365" s="257">
        <v>0.05</v>
      </c>
      <c r="E365" s="261" t="s">
        <v>959</v>
      </c>
      <c r="F365" s="257">
        <v>0.05</v>
      </c>
      <c r="G365" s="261" t="s">
        <v>963</v>
      </c>
      <c r="H365" s="257">
        <v>0.05</v>
      </c>
      <c r="I365" s="261" t="s">
        <v>965</v>
      </c>
      <c r="J365" s="257">
        <v>0.05</v>
      </c>
      <c r="K365" s="261" t="s">
        <v>990</v>
      </c>
      <c r="L365" s="257">
        <v>0.05</v>
      </c>
      <c r="M365" s="261" t="s">
        <v>992</v>
      </c>
      <c r="N365" s="223"/>
      <c r="O365" s="223"/>
      <c r="P365" s="223"/>
      <c r="Q365" s="223"/>
    </row>
    <row r="366" spans="1:17" ht="16.5">
      <c r="A366" s="366"/>
      <c r="B366" s="370"/>
      <c r="C366" s="257">
        <v>0</v>
      </c>
      <c r="D366" s="257">
        <v>0</v>
      </c>
      <c r="E366" s="261" t="s">
        <v>958</v>
      </c>
      <c r="F366" s="257">
        <v>0</v>
      </c>
      <c r="G366" s="296" t="s">
        <v>962</v>
      </c>
      <c r="H366" s="257">
        <v>0</v>
      </c>
      <c r="I366" s="296" t="s">
        <v>961</v>
      </c>
      <c r="J366" s="257">
        <v>0</v>
      </c>
      <c r="K366" s="296" t="s">
        <v>989</v>
      </c>
      <c r="L366" s="257">
        <v>0</v>
      </c>
      <c r="M366" s="296" t="s">
        <v>967</v>
      </c>
    </row>
    <row r="367" spans="1:17" s="234" customFormat="1" ht="16.5">
      <c r="A367" s="367"/>
      <c r="B367" s="371"/>
      <c r="C367" s="257"/>
      <c r="D367" s="257"/>
      <c r="E367" s="260"/>
      <c r="F367" s="257"/>
      <c r="G367" s="260"/>
      <c r="H367" s="257"/>
      <c r="I367" s="260"/>
      <c r="J367" s="257"/>
      <c r="K367" s="260"/>
      <c r="L367" s="257"/>
      <c r="M367" s="260"/>
      <c r="N367" s="223"/>
      <c r="O367" s="223"/>
      <c r="P367" s="223"/>
      <c r="Q367" s="223"/>
    </row>
    <row r="368" spans="1:17" s="235" customFormat="1" ht="16.5"/>
    <row r="369" spans="1:17">
      <c r="A369" s="285"/>
      <c r="B369" s="286"/>
      <c r="C369" s="247"/>
      <c r="D369" s="287">
        <v>3</v>
      </c>
      <c r="E369" s="249" t="s">
        <v>947</v>
      </c>
      <c r="F369" s="288">
        <v>3</v>
      </c>
      <c r="G369" s="249" t="s">
        <v>1</v>
      </c>
      <c r="H369" s="288">
        <v>2</v>
      </c>
      <c r="I369" s="249" t="s">
        <v>2</v>
      </c>
      <c r="J369" s="288">
        <v>1</v>
      </c>
      <c r="K369" s="249" t="s">
        <v>3</v>
      </c>
      <c r="L369" s="288">
        <v>1</v>
      </c>
      <c r="M369" s="249" t="s">
        <v>4</v>
      </c>
    </row>
    <row r="370" spans="1:17" ht="16.5">
      <c r="A370" s="365" t="s">
        <v>1002</v>
      </c>
      <c r="B370" s="369" t="s">
        <v>197</v>
      </c>
      <c r="C370" s="257" t="s">
        <v>1023</v>
      </c>
      <c r="D370" s="257" t="s">
        <v>1023</v>
      </c>
      <c r="E370" s="260" t="s">
        <v>1023</v>
      </c>
      <c r="F370" s="257" t="s">
        <v>1023</v>
      </c>
      <c r="G370" s="260" t="s">
        <v>1023</v>
      </c>
      <c r="H370" s="257" t="s">
        <v>1023</v>
      </c>
      <c r="I370" s="260" t="s">
        <v>1023</v>
      </c>
      <c r="J370" s="257" t="s">
        <v>1023</v>
      </c>
      <c r="K370" s="260" t="s">
        <v>1023</v>
      </c>
      <c r="L370" s="257" t="s">
        <v>1023</v>
      </c>
      <c r="M370" s="260" t="s">
        <v>1023</v>
      </c>
    </row>
    <row r="371" spans="1:17" s="234" customFormat="1" ht="16.5" customHeight="1">
      <c r="A371" s="366"/>
      <c r="B371" s="370"/>
      <c r="C371" s="257">
        <v>0.1</v>
      </c>
      <c r="D371" s="257">
        <v>0.1</v>
      </c>
      <c r="E371" s="261" t="s">
        <v>1001</v>
      </c>
      <c r="F371" s="257">
        <v>0.1</v>
      </c>
      <c r="G371" s="261" t="s">
        <v>1001</v>
      </c>
      <c r="H371" s="257">
        <v>0.05</v>
      </c>
      <c r="I371" s="261" t="s">
        <v>1001</v>
      </c>
      <c r="J371" s="257">
        <v>0</v>
      </c>
      <c r="K371" s="261" t="s">
        <v>1001</v>
      </c>
      <c r="L371" s="257">
        <v>0</v>
      </c>
      <c r="M371" s="261" t="s">
        <v>1001</v>
      </c>
      <c r="N371" s="223"/>
      <c r="O371" s="223"/>
      <c r="P371" s="223"/>
      <c r="Q371" s="223"/>
    </row>
    <row r="372" spans="1:17" s="234" customFormat="1" ht="16.5">
      <c r="A372" s="366"/>
      <c r="B372" s="370"/>
      <c r="C372" s="257">
        <v>0.05</v>
      </c>
      <c r="D372" s="257">
        <v>0.05</v>
      </c>
      <c r="E372" s="261" t="s">
        <v>1000</v>
      </c>
      <c r="F372" s="257">
        <v>0.05</v>
      </c>
      <c r="G372" s="261" t="s">
        <v>1000</v>
      </c>
      <c r="H372" s="257">
        <v>0</v>
      </c>
      <c r="I372" s="258" t="s">
        <v>1000</v>
      </c>
      <c r="J372" s="257">
        <v>0</v>
      </c>
      <c r="K372" s="261"/>
      <c r="L372" s="257">
        <v>0</v>
      </c>
      <c r="M372" s="261"/>
      <c r="N372" s="223"/>
      <c r="O372" s="223"/>
      <c r="P372" s="223"/>
      <c r="Q372" s="223"/>
    </row>
    <row r="373" spans="1:17" ht="16.5">
      <c r="A373" s="366"/>
      <c r="B373" s="370"/>
      <c r="C373" s="257">
        <v>0</v>
      </c>
      <c r="D373" s="257">
        <v>0</v>
      </c>
      <c r="E373" s="260" t="s">
        <v>999</v>
      </c>
      <c r="F373" s="257">
        <v>0</v>
      </c>
      <c r="G373" s="260" t="s">
        <v>999</v>
      </c>
      <c r="H373" s="257">
        <v>0</v>
      </c>
      <c r="I373" s="261"/>
      <c r="J373" s="257">
        <v>0</v>
      </c>
      <c r="K373" s="260"/>
      <c r="L373" s="257">
        <v>0</v>
      </c>
      <c r="M373" s="260"/>
    </row>
    <row r="374" spans="1:17" s="234" customFormat="1" ht="17.25" customHeight="1">
      <c r="A374" s="367"/>
      <c r="B374" s="371"/>
      <c r="C374" s="257"/>
      <c r="D374" s="257"/>
      <c r="E374" s="260"/>
      <c r="F374" s="257"/>
      <c r="G374" s="260"/>
      <c r="H374" s="257"/>
      <c r="I374" s="260"/>
      <c r="J374" s="257"/>
      <c r="K374" s="260"/>
      <c r="L374" s="257"/>
      <c r="M374" s="260"/>
      <c r="N374" s="223"/>
      <c r="O374" s="223"/>
      <c r="P374" s="223"/>
      <c r="Q374" s="223"/>
    </row>
    <row r="375" spans="1:17" s="235" customFormat="1" ht="16.5"/>
    <row r="376" spans="1:17">
      <c r="A376" s="285"/>
      <c r="B376" s="286"/>
      <c r="C376" s="247"/>
      <c r="D376" s="287">
        <v>3</v>
      </c>
      <c r="E376" s="249" t="s">
        <v>947</v>
      </c>
      <c r="F376" s="288">
        <v>2</v>
      </c>
      <c r="G376" s="249" t="s">
        <v>1</v>
      </c>
      <c r="H376" s="288">
        <v>2</v>
      </c>
      <c r="I376" s="249" t="s">
        <v>2</v>
      </c>
      <c r="J376" s="288">
        <v>1</v>
      </c>
      <c r="K376" s="249" t="s">
        <v>3</v>
      </c>
      <c r="L376" s="288">
        <v>1</v>
      </c>
      <c r="M376" s="249" t="s">
        <v>4</v>
      </c>
    </row>
    <row r="377" spans="1:17" ht="16.5">
      <c r="A377" s="365" t="s">
        <v>1041</v>
      </c>
      <c r="B377" s="369" t="s">
        <v>1579</v>
      </c>
      <c r="C377" s="257" t="s">
        <v>1023</v>
      </c>
      <c r="D377" s="257" t="s">
        <v>1023</v>
      </c>
      <c r="E377" s="260" t="s">
        <v>1023</v>
      </c>
      <c r="F377" s="257" t="s">
        <v>1023</v>
      </c>
      <c r="G377" s="260" t="s">
        <v>1023</v>
      </c>
      <c r="H377" s="257" t="s">
        <v>1023</v>
      </c>
      <c r="I377" s="260" t="s">
        <v>1023</v>
      </c>
      <c r="J377" s="257" t="s">
        <v>1023</v>
      </c>
      <c r="K377" s="260" t="s">
        <v>1023</v>
      </c>
      <c r="L377" s="257" t="s">
        <v>1023</v>
      </c>
      <c r="M377" s="260" t="s">
        <v>1023</v>
      </c>
    </row>
    <row r="378" spans="1:17" s="234" customFormat="1" ht="16.5" customHeight="1">
      <c r="A378" s="366"/>
      <c r="B378" s="370"/>
      <c r="C378" s="257">
        <v>0.1</v>
      </c>
      <c r="D378" s="257">
        <v>0.1</v>
      </c>
      <c r="E378" s="261" t="s">
        <v>1585</v>
      </c>
      <c r="F378" s="257">
        <v>0.1</v>
      </c>
      <c r="G378" s="261" t="s">
        <v>1585</v>
      </c>
      <c r="H378" s="257">
        <v>0.05</v>
      </c>
      <c r="I378" s="261" t="s">
        <v>1585</v>
      </c>
      <c r="J378" s="257">
        <v>0</v>
      </c>
      <c r="K378" s="261" t="s">
        <v>1585</v>
      </c>
      <c r="L378" s="257">
        <v>0</v>
      </c>
      <c r="M378" s="261" t="s">
        <v>1585</v>
      </c>
      <c r="N378" s="223"/>
      <c r="O378" s="223"/>
      <c r="P378" s="223"/>
      <c r="Q378" s="223"/>
    </row>
    <row r="379" spans="1:17" s="234" customFormat="1" ht="16.5" customHeight="1">
      <c r="A379" s="366"/>
      <c r="B379" s="370"/>
      <c r="C379" s="257">
        <v>0.05</v>
      </c>
      <c r="D379" s="257">
        <v>0.05</v>
      </c>
      <c r="E379" s="261" t="s">
        <v>1584</v>
      </c>
      <c r="F379" s="257">
        <v>0.05</v>
      </c>
      <c r="G379" s="261" t="s">
        <v>1584</v>
      </c>
      <c r="H379" s="257">
        <v>0</v>
      </c>
      <c r="I379" s="258" t="s">
        <v>1584</v>
      </c>
      <c r="J379" s="257">
        <v>0</v>
      </c>
      <c r="K379" s="261"/>
      <c r="L379" s="257">
        <v>0</v>
      </c>
      <c r="M379" s="261"/>
      <c r="N379" s="223"/>
      <c r="O379" s="223"/>
      <c r="P379" s="223"/>
      <c r="Q379" s="223"/>
    </row>
    <row r="380" spans="1:17" ht="16.5" customHeight="1">
      <c r="A380" s="366"/>
      <c r="B380" s="370"/>
      <c r="C380" s="257">
        <v>0</v>
      </c>
      <c r="D380" s="257">
        <v>0</v>
      </c>
      <c r="E380" s="261" t="s">
        <v>235</v>
      </c>
      <c r="F380" s="257">
        <v>0</v>
      </c>
      <c r="G380" s="258" t="s">
        <v>235</v>
      </c>
      <c r="H380" s="257">
        <v>0</v>
      </c>
      <c r="I380" s="261"/>
      <c r="J380" s="257">
        <v>0</v>
      </c>
      <c r="K380" s="261"/>
      <c r="L380" s="257">
        <v>0</v>
      </c>
      <c r="M380" s="261"/>
    </row>
    <row r="381" spans="1:17" s="234" customFormat="1" ht="16.5">
      <c r="A381" s="367"/>
      <c r="B381" s="371"/>
      <c r="C381" s="257"/>
      <c r="D381" s="257"/>
      <c r="E381" s="260"/>
      <c r="F381" s="257"/>
      <c r="G381" s="260"/>
      <c r="H381" s="257"/>
      <c r="I381" s="260"/>
      <c r="J381" s="257"/>
      <c r="K381" s="260"/>
      <c r="L381" s="257"/>
      <c r="M381" s="260"/>
      <c r="N381" s="223"/>
      <c r="O381" s="223"/>
      <c r="P381" s="223"/>
      <c r="Q381" s="223"/>
    </row>
    <row r="382" spans="1:17" s="235" customFormat="1" ht="16.5"/>
    <row r="383" spans="1:17">
      <c r="A383" s="285"/>
      <c r="B383" s="286"/>
      <c r="C383" s="247"/>
      <c r="D383" s="287">
        <v>3</v>
      </c>
      <c r="E383" s="249" t="s">
        <v>947</v>
      </c>
      <c r="F383" s="288">
        <v>2</v>
      </c>
      <c r="G383" s="249" t="s">
        <v>1</v>
      </c>
      <c r="H383" s="288">
        <v>2</v>
      </c>
      <c r="I383" s="249" t="s">
        <v>2</v>
      </c>
      <c r="J383" s="288">
        <v>2</v>
      </c>
      <c r="K383" s="249" t="s">
        <v>3</v>
      </c>
      <c r="L383" s="288">
        <v>2</v>
      </c>
      <c r="M383" s="249" t="s">
        <v>4</v>
      </c>
    </row>
    <row r="384" spans="1:17" ht="16.5">
      <c r="A384" s="365" t="s">
        <v>1091</v>
      </c>
      <c r="B384" s="369" t="s">
        <v>83</v>
      </c>
      <c r="C384" s="257" t="s">
        <v>1023</v>
      </c>
      <c r="D384" s="257" t="s">
        <v>1023</v>
      </c>
      <c r="E384" s="260" t="s">
        <v>1023</v>
      </c>
      <c r="F384" s="257" t="s">
        <v>1023</v>
      </c>
      <c r="G384" s="260" t="s">
        <v>1023</v>
      </c>
      <c r="H384" s="257" t="s">
        <v>1023</v>
      </c>
      <c r="I384" s="260" t="s">
        <v>1023</v>
      </c>
      <c r="J384" s="257" t="s">
        <v>1023</v>
      </c>
      <c r="K384" s="260" t="s">
        <v>1023</v>
      </c>
      <c r="L384" s="257" t="s">
        <v>1023</v>
      </c>
      <c r="M384" s="260" t="s">
        <v>1023</v>
      </c>
    </row>
    <row r="385" spans="1:17" s="234" customFormat="1" ht="16.5" customHeight="1">
      <c r="A385" s="366"/>
      <c r="B385" s="370"/>
      <c r="C385" s="257">
        <v>0.1</v>
      </c>
      <c r="D385" s="257">
        <v>0.1</v>
      </c>
      <c r="E385" s="261" t="s">
        <v>31</v>
      </c>
      <c r="F385" s="257">
        <v>0.1</v>
      </c>
      <c r="G385" s="261" t="s">
        <v>31</v>
      </c>
      <c r="H385" s="257">
        <v>0.1</v>
      </c>
      <c r="I385" s="261" t="s">
        <v>1099</v>
      </c>
      <c r="J385" s="257">
        <v>0.1</v>
      </c>
      <c r="K385" s="261" t="s">
        <v>1099</v>
      </c>
      <c r="L385" s="257">
        <v>0.1</v>
      </c>
      <c r="M385" s="261" t="s">
        <v>1099</v>
      </c>
      <c r="N385" s="223"/>
      <c r="O385" s="223"/>
      <c r="P385" s="223"/>
      <c r="Q385" s="223"/>
    </row>
    <row r="386" spans="1:17" s="234" customFormat="1" ht="16.5">
      <c r="A386" s="366"/>
      <c r="B386" s="370"/>
      <c r="C386" s="257">
        <v>0.05</v>
      </c>
      <c r="D386" s="257">
        <v>0.05</v>
      </c>
      <c r="E386" s="261" t="s">
        <v>762</v>
      </c>
      <c r="F386" s="257">
        <v>0.05</v>
      </c>
      <c r="G386" s="261" t="s">
        <v>762</v>
      </c>
      <c r="H386" s="257">
        <v>0.05</v>
      </c>
      <c r="I386" s="261" t="s">
        <v>1098</v>
      </c>
      <c r="J386" s="257">
        <v>0.05</v>
      </c>
      <c r="K386" s="261" t="s">
        <v>1098</v>
      </c>
      <c r="L386" s="257">
        <v>0.05</v>
      </c>
      <c r="M386" s="261" t="s">
        <v>1098</v>
      </c>
      <c r="N386" s="223"/>
      <c r="O386" s="223"/>
      <c r="P386" s="223"/>
      <c r="Q386" s="223"/>
    </row>
    <row r="387" spans="1:17" ht="16.5">
      <c r="A387" s="366"/>
      <c r="B387" s="370"/>
      <c r="C387" s="257">
        <v>0</v>
      </c>
      <c r="D387" s="257">
        <v>0</v>
      </c>
      <c r="E387" s="261" t="s">
        <v>1096</v>
      </c>
      <c r="F387" s="257">
        <v>0</v>
      </c>
      <c r="G387" s="258" t="s">
        <v>1096</v>
      </c>
      <c r="H387" s="257">
        <v>0</v>
      </c>
      <c r="I387" s="258" t="s">
        <v>1097</v>
      </c>
      <c r="J387" s="257">
        <v>0</v>
      </c>
      <c r="K387" s="258" t="s">
        <v>1097</v>
      </c>
      <c r="L387" s="257">
        <v>0</v>
      </c>
      <c r="M387" s="258" t="s">
        <v>1097</v>
      </c>
    </row>
    <row r="388" spans="1:17" s="234" customFormat="1" ht="16.5">
      <c r="A388" s="367"/>
      <c r="B388" s="371"/>
      <c r="C388" s="257"/>
      <c r="D388" s="257"/>
      <c r="E388" s="260"/>
      <c r="F388" s="257"/>
      <c r="G388" s="260"/>
      <c r="H388" s="257"/>
      <c r="I388" s="260"/>
      <c r="J388" s="257"/>
      <c r="K388" s="260"/>
      <c r="L388" s="257"/>
      <c r="M388" s="260"/>
      <c r="N388" s="223"/>
      <c r="O388" s="223"/>
      <c r="P388" s="223"/>
      <c r="Q388" s="223"/>
    </row>
    <row r="389" spans="1:17" s="235" customFormat="1" ht="16.5"/>
    <row r="390" spans="1:17">
      <c r="A390" s="285"/>
      <c r="B390" s="286"/>
      <c r="C390" s="247"/>
      <c r="D390" s="287">
        <v>3</v>
      </c>
      <c r="E390" s="249" t="s">
        <v>947</v>
      </c>
      <c r="F390" s="288">
        <v>3</v>
      </c>
      <c r="G390" s="249" t="s">
        <v>1</v>
      </c>
      <c r="H390" s="288">
        <v>3</v>
      </c>
      <c r="I390" s="249" t="s">
        <v>2</v>
      </c>
      <c r="J390" s="288">
        <v>1</v>
      </c>
      <c r="K390" s="249" t="s">
        <v>3</v>
      </c>
      <c r="L390" s="288">
        <v>1</v>
      </c>
      <c r="M390" s="249" t="s">
        <v>4</v>
      </c>
    </row>
    <row r="391" spans="1:17" ht="16.5">
      <c r="A391" s="365" t="s">
        <v>1092</v>
      </c>
      <c r="B391" s="369" t="s">
        <v>336</v>
      </c>
      <c r="C391" s="257" t="s">
        <v>1023</v>
      </c>
      <c r="D391" s="257" t="s">
        <v>1023</v>
      </c>
      <c r="E391" s="260" t="s">
        <v>1023</v>
      </c>
      <c r="F391" s="257" t="s">
        <v>1023</v>
      </c>
      <c r="G391" s="260" t="s">
        <v>1023</v>
      </c>
      <c r="H391" s="257" t="s">
        <v>1023</v>
      </c>
      <c r="I391" s="260" t="s">
        <v>1023</v>
      </c>
      <c r="J391" s="257" t="s">
        <v>1023</v>
      </c>
      <c r="K391" s="260" t="s">
        <v>1023</v>
      </c>
      <c r="L391" s="257" t="s">
        <v>1023</v>
      </c>
      <c r="M391" s="260" t="s">
        <v>1023</v>
      </c>
    </row>
    <row r="392" spans="1:17" ht="16.5" customHeight="1">
      <c r="A392" s="366"/>
      <c r="B392" s="370"/>
      <c r="C392" s="257">
        <v>0.2</v>
      </c>
      <c r="D392" s="257">
        <v>0.2</v>
      </c>
      <c r="E392" s="260" t="s">
        <v>243</v>
      </c>
      <c r="F392" s="257">
        <v>0.2</v>
      </c>
      <c r="G392" s="260" t="s">
        <v>243</v>
      </c>
      <c r="H392" s="257">
        <v>0.2</v>
      </c>
      <c r="I392" s="260" t="s">
        <v>244</v>
      </c>
      <c r="J392" s="257">
        <v>0</v>
      </c>
      <c r="K392" s="260" t="s">
        <v>243</v>
      </c>
      <c r="L392" s="257">
        <v>0</v>
      </c>
      <c r="M392" s="260" t="s">
        <v>244</v>
      </c>
    </row>
    <row r="393" spans="1:17" ht="20.25" customHeight="1">
      <c r="A393" s="366"/>
      <c r="B393" s="370"/>
      <c r="C393" s="257">
        <v>0.1</v>
      </c>
      <c r="D393" s="257">
        <v>0.1</v>
      </c>
      <c r="E393" s="260" t="s">
        <v>324</v>
      </c>
      <c r="F393" s="257">
        <v>0.1</v>
      </c>
      <c r="G393" s="260" t="s">
        <v>324</v>
      </c>
      <c r="H393" s="257">
        <v>0.1</v>
      </c>
      <c r="I393" s="260" t="s">
        <v>243</v>
      </c>
      <c r="J393" s="257">
        <v>0</v>
      </c>
      <c r="K393" s="260"/>
      <c r="L393" s="257">
        <v>0</v>
      </c>
      <c r="M393" s="260"/>
    </row>
    <row r="394" spans="1:17" ht="16.5" customHeight="1">
      <c r="A394" s="366"/>
      <c r="B394" s="370"/>
      <c r="C394" s="257">
        <v>0</v>
      </c>
      <c r="D394" s="257">
        <v>0</v>
      </c>
      <c r="E394" s="260" t="s">
        <v>335</v>
      </c>
      <c r="F394" s="257">
        <v>0</v>
      </c>
      <c r="G394" s="260" t="s">
        <v>325</v>
      </c>
      <c r="H394" s="257">
        <v>0</v>
      </c>
      <c r="I394" s="260" t="s">
        <v>324</v>
      </c>
      <c r="J394" s="257">
        <v>0</v>
      </c>
      <c r="K394" s="260"/>
      <c r="L394" s="257">
        <v>0</v>
      </c>
      <c r="M394" s="260"/>
    </row>
    <row r="395" spans="1:17" ht="20.25" customHeight="1">
      <c r="A395" s="367"/>
      <c r="B395" s="371"/>
      <c r="C395" s="257"/>
      <c r="D395" s="257"/>
      <c r="E395" s="260"/>
      <c r="F395" s="257"/>
      <c r="G395" s="260"/>
      <c r="H395" s="257"/>
      <c r="I395" s="260"/>
      <c r="J395" s="257"/>
      <c r="K395" s="260"/>
      <c r="L395" s="257"/>
      <c r="M395" s="260"/>
    </row>
    <row r="396" spans="1:17" s="235" customFormat="1" ht="20.25" customHeight="1"/>
    <row r="397" spans="1:17">
      <c r="A397" s="290" t="s">
        <v>1043</v>
      </c>
      <c r="B397" s="301"/>
      <c r="C397" s="291"/>
      <c r="D397" s="302"/>
      <c r="E397" s="303"/>
      <c r="F397" s="304"/>
      <c r="G397" s="303"/>
      <c r="H397" s="304"/>
      <c r="I397" s="303"/>
      <c r="J397" s="304"/>
      <c r="K397" s="303"/>
      <c r="L397" s="304"/>
      <c r="M397" s="303"/>
    </row>
    <row r="398" spans="1:17">
      <c r="A398" s="285"/>
      <c r="B398" s="286"/>
      <c r="C398" s="247"/>
      <c r="D398" s="287">
        <v>3</v>
      </c>
      <c r="E398" s="249" t="s">
        <v>947</v>
      </c>
      <c r="F398" s="288">
        <v>3</v>
      </c>
      <c r="G398" s="249" t="s">
        <v>1</v>
      </c>
      <c r="H398" s="288">
        <v>2</v>
      </c>
      <c r="I398" s="249" t="s">
        <v>2</v>
      </c>
      <c r="J398" s="288">
        <v>3</v>
      </c>
      <c r="K398" s="249" t="s">
        <v>3</v>
      </c>
      <c r="L398" s="288">
        <v>3</v>
      </c>
      <c r="M398" s="249" t="s">
        <v>4</v>
      </c>
    </row>
    <row r="399" spans="1:17" ht="16.5">
      <c r="A399" s="365" t="s">
        <v>1044</v>
      </c>
      <c r="B399" s="369" t="s">
        <v>76</v>
      </c>
      <c r="C399" s="257" t="s">
        <v>1023</v>
      </c>
      <c r="D399" s="257" t="s">
        <v>1023</v>
      </c>
      <c r="E399" s="260" t="s">
        <v>1023</v>
      </c>
      <c r="F399" s="257" t="s">
        <v>1023</v>
      </c>
      <c r="G399" s="260" t="s">
        <v>1023</v>
      </c>
      <c r="H399" s="257" t="s">
        <v>1023</v>
      </c>
      <c r="I399" s="260" t="s">
        <v>1023</v>
      </c>
      <c r="J399" s="257" t="s">
        <v>1023</v>
      </c>
      <c r="K399" s="260" t="s">
        <v>1023</v>
      </c>
      <c r="L399" s="257" t="s">
        <v>1023</v>
      </c>
      <c r="M399" s="260" t="s">
        <v>1023</v>
      </c>
    </row>
    <row r="400" spans="1:17" ht="16.5" customHeight="1">
      <c r="A400" s="366"/>
      <c r="B400" s="370"/>
      <c r="C400" s="257">
        <v>0.15</v>
      </c>
      <c r="D400" s="257">
        <v>0.15</v>
      </c>
      <c r="E400" s="261" t="s">
        <v>1050</v>
      </c>
      <c r="F400" s="257">
        <v>0.15</v>
      </c>
      <c r="G400" s="261" t="s">
        <v>1050</v>
      </c>
      <c r="H400" s="257">
        <v>0.15</v>
      </c>
      <c r="I400" s="261" t="s">
        <v>1050</v>
      </c>
      <c r="J400" s="257">
        <v>0.1</v>
      </c>
      <c r="K400" s="261" t="s">
        <v>1050</v>
      </c>
      <c r="L400" s="257">
        <v>0.1</v>
      </c>
      <c r="M400" s="261" t="s">
        <v>1050</v>
      </c>
    </row>
    <row r="401" spans="1:13" ht="16.5">
      <c r="A401" s="366"/>
      <c r="B401" s="370"/>
      <c r="C401" s="257">
        <v>0.1</v>
      </c>
      <c r="D401" s="257">
        <v>0.1</v>
      </c>
      <c r="E401" s="261" t="s">
        <v>1049</v>
      </c>
      <c r="F401" s="257">
        <v>0.1</v>
      </c>
      <c r="G401" s="261" t="s">
        <v>1049</v>
      </c>
      <c r="H401" s="257">
        <v>0.1</v>
      </c>
      <c r="I401" s="261" t="s">
        <v>1049</v>
      </c>
      <c r="J401" s="257">
        <v>0</v>
      </c>
      <c r="K401" s="261" t="s">
        <v>1049</v>
      </c>
      <c r="L401" s="257">
        <v>0</v>
      </c>
      <c r="M401" s="261" t="s">
        <v>1049</v>
      </c>
    </row>
    <row r="402" spans="1:13" ht="16.5">
      <c r="A402" s="366"/>
      <c r="B402" s="370"/>
      <c r="C402" s="257">
        <v>0</v>
      </c>
      <c r="D402" s="257">
        <v>0</v>
      </c>
      <c r="E402" s="261" t="s">
        <v>1048</v>
      </c>
      <c r="F402" s="257">
        <v>0</v>
      </c>
      <c r="G402" s="261" t="s">
        <v>1048</v>
      </c>
      <c r="H402" s="257">
        <v>0</v>
      </c>
      <c r="I402" s="258" t="s">
        <v>1048</v>
      </c>
      <c r="J402" s="257"/>
      <c r="K402" s="261"/>
      <c r="L402" s="257"/>
      <c r="M402" s="261"/>
    </row>
    <row r="403" spans="1:13" ht="16.5">
      <c r="A403" s="367"/>
      <c r="B403" s="371"/>
      <c r="C403" s="257"/>
      <c r="D403" s="257"/>
      <c r="E403" s="260"/>
      <c r="F403" s="257"/>
      <c r="G403" s="260"/>
      <c r="H403" s="257"/>
      <c r="I403" s="260"/>
      <c r="J403" s="257"/>
      <c r="K403" s="260"/>
      <c r="L403" s="257"/>
      <c r="M403" s="260"/>
    </row>
    <row r="404" spans="1:13" s="235" customFormat="1" ht="20.25" customHeight="1"/>
    <row r="405" spans="1:13">
      <c r="A405" s="285"/>
      <c r="B405" s="286"/>
      <c r="C405" s="247"/>
      <c r="D405" s="287">
        <v>3</v>
      </c>
      <c r="E405" s="249" t="s">
        <v>947</v>
      </c>
      <c r="F405" s="288">
        <v>3</v>
      </c>
      <c r="G405" s="249" t="s">
        <v>1</v>
      </c>
      <c r="H405" s="288">
        <v>2</v>
      </c>
      <c r="I405" s="249" t="s">
        <v>2</v>
      </c>
      <c r="J405" s="288">
        <v>3</v>
      </c>
      <c r="K405" s="249" t="s">
        <v>3</v>
      </c>
      <c r="L405" s="288">
        <v>3</v>
      </c>
      <c r="M405" s="249" t="s">
        <v>4</v>
      </c>
    </row>
    <row r="406" spans="1:13" ht="16.5">
      <c r="A406" s="365" t="s">
        <v>1046</v>
      </c>
      <c r="B406" s="369" t="s">
        <v>1105</v>
      </c>
      <c r="C406" s="257" t="s">
        <v>1023</v>
      </c>
      <c r="D406" s="257" t="s">
        <v>1023</v>
      </c>
      <c r="E406" s="260" t="s">
        <v>1023</v>
      </c>
      <c r="F406" s="257" t="s">
        <v>1023</v>
      </c>
      <c r="G406" s="260" t="s">
        <v>1023</v>
      </c>
      <c r="H406" s="257" t="s">
        <v>1023</v>
      </c>
      <c r="I406" s="260" t="s">
        <v>1023</v>
      </c>
      <c r="J406" s="257" t="s">
        <v>1023</v>
      </c>
      <c r="K406" s="260" t="s">
        <v>1023</v>
      </c>
      <c r="L406" s="257" t="s">
        <v>1023</v>
      </c>
      <c r="M406" s="260" t="s">
        <v>1023</v>
      </c>
    </row>
    <row r="407" spans="1:13" ht="16.5" customHeight="1">
      <c r="A407" s="366"/>
      <c r="B407" s="370"/>
      <c r="C407" s="257">
        <v>0.1</v>
      </c>
      <c r="D407" s="257">
        <v>0.1</v>
      </c>
      <c r="E407" s="261" t="s">
        <v>1054</v>
      </c>
      <c r="F407" s="257">
        <v>0.1</v>
      </c>
      <c r="G407" s="261" t="s">
        <v>1054</v>
      </c>
      <c r="H407" s="257">
        <v>0.1</v>
      </c>
      <c r="I407" s="261" t="s">
        <v>1054</v>
      </c>
      <c r="J407" s="257">
        <v>0.1</v>
      </c>
      <c r="K407" s="261" t="s">
        <v>1054</v>
      </c>
      <c r="L407" s="257">
        <v>0.1</v>
      </c>
      <c r="M407" s="261" t="s">
        <v>1054</v>
      </c>
    </row>
    <row r="408" spans="1:13" ht="16.5">
      <c r="A408" s="366"/>
      <c r="B408" s="370"/>
      <c r="C408" s="257">
        <v>0.05</v>
      </c>
      <c r="D408" s="257">
        <v>0.05</v>
      </c>
      <c r="E408" s="261" t="s">
        <v>1053</v>
      </c>
      <c r="F408" s="257">
        <v>0.05</v>
      </c>
      <c r="G408" s="261" t="s">
        <v>1053</v>
      </c>
      <c r="H408" s="257">
        <v>0.05</v>
      </c>
      <c r="I408" s="261" t="s">
        <v>1053</v>
      </c>
      <c r="J408" s="257">
        <v>0.05</v>
      </c>
      <c r="K408" s="261" t="s">
        <v>1053</v>
      </c>
      <c r="L408" s="257">
        <v>0.05</v>
      </c>
      <c r="M408" s="261" t="s">
        <v>1053</v>
      </c>
    </row>
    <row r="409" spans="1:13" ht="16.5">
      <c r="A409" s="366"/>
      <c r="B409" s="370"/>
      <c r="C409" s="257">
        <v>0</v>
      </c>
      <c r="D409" s="257">
        <v>0</v>
      </c>
      <c r="E409" s="261" t="s">
        <v>1052</v>
      </c>
      <c r="F409" s="257">
        <v>0</v>
      </c>
      <c r="G409" s="261" t="s">
        <v>1052</v>
      </c>
      <c r="H409" s="257">
        <v>0</v>
      </c>
      <c r="I409" s="258" t="s">
        <v>1052</v>
      </c>
      <c r="J409" s="257">
        <v>0</v>
      </c>
      <c r="K409" s="261"/>
      <c r="L409" s="257">
        <v>0</v>
      </c>
      <c r="M409" s="261"/>
    </row>
    <row r="410" spans="1:13" ht="16.5">
      <c r="A410" s="367"/>
      <c r="B410" s="371"/>
      <c r="C410" s="257"/>
      <c r="D410" s="257"/>
      <c r="E410" s="260"/>
      <c r="F410" s="257"/>
      <c r="G410" s="260"/>
      <c r="H410" s="257"/>
      <c r="I410" s="260"/>
      <c r="J410" s="257"/>
      <c r="K410" s="260"/>
      <c r="L410" s="257"/>
      <c r="M410" s="260"/>
    </row>
    <row r="411" spans="1:13" s="235" customFormat="1" ht="20.25" customHeight="1"/>
    <row r="412" spans="1:13">
      <c r="A412" s="285"/>
      <c r="B412" s="286"/>
      <c r="C412" s="247"/>
      <c r="D412" s="287">
        <v>3</v>
      </c>
      <c r="E412" s="249" t="s">
        <v>947</v>
      </c>
      <c r="F412" s="288">
        <v>3</v>
      </c>
      <c r="G412" s="249" t="s">
        <v>1</v>
      </c>
      <c r="H412" s="288">
        <v>2</v>
      </c>
      <c r="I412" s="249" t="s">
        <v>2</v>
      </c>
      <c r="J412" s="288">
        <v>3</v>
      </c>
      <c r="K412" s="249" t="s">
        <v>3</v>
      </c>
      <c r="L412" s="288">
        <v>3</v>
      </c>
      <c r="M412" s="249" t="s">
        <v>4</v>
      </c>
    </row>
    <row r="413" spans="1:13" ht="16.5">
      <c r="A413" s="381" t="s">
        <v>1045</v>
      </c>
      <c r="B413" s="368" t="s">
        <v>81</v>
      </c>
      <c r="C413" s="257" t="s">
        <v>1023</v>
      </c>
      <c r="D413" s="257" t="s">
        <v>1023</v>
      </c>
      <c r="E413" s="260" t="s">
        <v>1023</v>
      </c>
      <c r="F413" s="257" t="s">
        <v>1023</v>
      </c>
      <c r="G413" s="260" t="s">
        <v>1023</v>
      </c>
      <c r="H413" s="257" t="s">
        <v>1023</v>
      </c>
      <c r="I413" s="260" t="s">
        <v>1023</v>
      </c>
      <c r="J413" s="257" t="s">
        <v>1023</v>
      </c>
      <c r="K413" s="260" t="s">
        <v>1023</v>
      </c>
      <c r="L413" s="257" t="s">
        <v>1023</v>
      </c>
      <c r="M413" s="260" t="s">
        <v>1023</v>
      </c>
    </row>
    <row r="414" spans="1:13" ht="16.5" customHeight="1">
      <c r="A414" s="381"/>
      <c r="B414" s="368"/>
      <c r="C414" s="257">
        <v>0.15</v>
      </c>
      <c r="D414" s="257">
        <v>0.15</v>
      </c>
      <c r="E414" s="261" t="s">
        <v>8</v>
      </c>
      <c r="F414" s="257">
        <v>0.15</v>
      </c>
      <c r="G414" s="261" t="s">
        <v>8</v>
      </c>
      <c r="H414" s="257">
        <v>0.15</v>
      </c>
      <c r="I414" s="261" t="s">
        <v>8</v>
      </c>
      <c r="J414" s="257">
        <v>0.15</v>
      </c>
      <c r="K414" s="261" t="s">
        <v>8</v>
      </c>
      <c r="L414" s="257">
        <v>0.15</v>
      </c>
      <c r="M414" s="261" t="s">
        <v>8</v>
      </c>
    </row>
    <row r="415" spans="1:13" ht="16.5">
      <c r="A415" s="381"/>
      <c r="B415" s="368"/>
      <c r="C415" s="257">
        <v>0.1</v>
      </c>
      <c r="D415" s="257">
        <v>0.1</v>
      </c>
      <c r="E415" s="261" t="s">
        <v>1056</v>
      </c>
      <c r="F415" s="257">
        <v>0.1</v>
      </c>
      <c r="G415" s="261" t="s">
        <v>1056</v>
      </c>
      <c r="H415" s="257">
        <v>0.1</v>
      </c>
      <c r="I415" s="261" t="s">
        <v>1056</v>
      </c>
      <c r="J415" s="257">
        <v>0.1</v>
      </c>
      <c r="K415" s="261" t="s">
        <v>1056</v>
      </c>
      <c r="L415" s="257">
        <v>0.1</v>
      </c>
      <c r="M415" s="261" t="s">
        <v>1056</v>
      </c>
    </row>
    <row r="416" spans="1:13" ht="16.5">
      <c r="A416" s="381"/>
      <c r="B416" s="368"/>
      <c r="C416" s="257">
        <v>0</v>
      </c>
      <c r="D416" s="257">
        <v>0</v>
      </c>
      <c r="E416" s="261" t="s">
        <v>1055</v>
      </c>
      <c r="F416" s="257">
        <v>0</v>
      </c>
      <c r="G416" s="261" t="s">
        <v>1055</v>
      </c>
      <c r="H416" s="257">
        <v>0</v>
      </c>
      <c r="I416" s="258" t="s">
        <v>1055</v>
      </c>
      <c r="J416" s="257">
        <v>0</v>
      </c>
      <c r="K416" s="230"/>
      <c r="L416" s="257">
        <v>0</v>
      </c>
      <c r="M416" s="230"/>
    </row>
    <row r="417" spans="1:13" ht="16.5">
      <c r="A417" s="381"/>
      <c r="B417" s="368"/>
      <c r="C417" s="257"/>
      <c r="D417" s="257"/>
      <c r="E417" s="260"/>
      <c r="F417" s="257"/>
      <c r="G417" s="260"/>
      <c r="H417" s="257"/>
      <c r="I417" s="260"/>
      <c r="J417" s="257"/>
      <c r="K417" s="260"/>
      <c r="L417" s="257"/>
      <c r="M417" s="260"/>
    </row>
    <row r="418" spans="1:13" s="235" customFormat="1" ht="20.25" customHeight="1"/>
    <row r="419" spans="1:13">
      <c r="A419" s="285"/>
      <c r="B419" s="286"/>
      <c r="C419" s="247"/>
      <c r="D419" s="287">
        <v>3</v>
      </c>
      <c r="E419" s="249" t="s">
        <v>947</v>
      </c>
      <c r="F419" s="288">
        <v>3</v>
      </c>
      <c r="G419" s="249" t="s">
        <v>1</v>
      </c>
      <c r="H419" s="288">
        <v>3</v>
      </c>
      <c r="I419" s="249" t="s">
        <v>2</v>
      </c>
      <c r="J419" s="288">
        <v>3</v>
      </c>
      <c r="K419" s="249" t="s">
        <v>3</v>
      </c>
      <c r="L419" s="288">
        <v>3</v>
      </c>
      <c r="M419" s="249" t="s">
        <v>4</v>
      </c>
    </row>
    <row r="420" spans="1:13" ht="16.5">
      <c r="A420" s="365" t="s">
        <v>1060</v>
      </c>
      <c r="B420" s="369" t="s">
        <v>82</v>
      </c>
      <c r="C420" s="257" t="s">
        <v>1023</v>
      </c>
      <c r="D420" s="257" t="s">
        <v>1023</v>
      </c>
      <c r="E420" s="260" t="s">
        <v>1023</v>
      </c>
      <c r="F420" s="257" t="s">
        <v>1023</v>
      </c>
      <c r="G420" s="260" t="s">
        <v>1023</v>
      </c>
      <c r="H420" s="257" t="s">
        <v>1023</v>
      </c>
      <c r="I420" s="260" t="s">
        <v>1023</v>
      </c>
      <c r="J420" s="257" t="s">
        <v>1023</v>
      </c>
      <c r="K420" s="260" t="s">
        <v>1023</v>
      </c>
      <c r="L420" s="257" t="s">
        <v>1023</v>
      </c>
      <c r="M420" s="260" t="s">
        <v>1023</v>
      </c>
    </row>
    <row r="421" spans="1:13" ht="16.5" customHeight="1">
      <c r="A421" s="366"/>
      <c r="B421" s="370"/>
      <c r="C421" s="257">
        <v>0.05</v>
      </c>
      <c r="D421" s="257">
        <v>0.05</v>
      </c>
      <c r="E421" s="261" t="s">
        <v>11</v>
      </c>
      <c r="F421" s="257">
        <v>0.05</v>
      </c>
      <c r="G421" s="261" t="s">
        <v>11</v>
      </c>
      <c r="H421" s="257">
        <v>0.05</v>
      </c>
      <c r="I421" s="261" t="s">
        <v>11</v>
      </c>
      <c r="J421" s="257">
        <v>0.05</v>
      </c>
      <c r="K421" s="261" t="s">
        <v>11</v>
      </c>
      <c r="L421" s="257">
        <v>0.05</v>
      </c>
      <c r="M421" s="261" t="s">
        <v>11</v>
      </c>
    </row>
    <row r="422" spans="1:13" ht="16.5" customHeight="1">
      <c r="A422" s="367"/>
      <c r="B422" s="371"/>
      <c r="C422" s="257">
        <v>0</v>
      </c>
      <c r="D422" s="257">
        <v>0</v>
      </c>
      <c r="E422" s="261" t="s">
        <v>12</v>
      </c>
      <c r="F422" s="257">
        <v>0</v>
      </c>
      <c r="G422" s="261" t="s">
        <v>12</v>
      </c>
      <c r="H422" s="257">
        <v>0</v>
      </c>
      <c r="I422" s="261" t="s">
        <v>12</v>
      </c>
      <c r="J422" s="257">
        <v>0</v>
      </c>
      <c r="K422" s="261" t="s">
        <v>12</v>
      </c>
      <c r="L422" s="257">
        <v>0</v>
      </c>
      <c r="M422" s="261" t="s">
        <v>12</v>
      </c>
    </row>
  </sheetData>
  <mergeCells count="118">
    <mergeCell ref="A363:A367"/>
    <mergeCell ref="B363:B367"/>
    <mergeCell ref="A370:A374"/>
    <mergeCell ref="A377:A381"/>
    <mergeCell ref="A273:A278"/>
    <mergeCell ref="A281:A285"/>
    <mergeCell ref="A288:A292"/>
    <mergeCell ref="A295:A300"/>
    <mergeCell ref="A303:A308"/>
    <mergeCell ref="A319:A323"/>
    <mergeCell ref="A326:A331"/>
    <mergeCell ref="B326:B331"/>
    <mergeCell ref="B319:B323"/>
    <mergeCell ref="B303:B308"/>
    <mergeCell ref="B295:B300"/>
    <mergeCell ref="B288:B292"/>
    <mergeCell ref="B281:B285"/>
    <mergeCell ref="B273:B278"/>
    <mergeCell ref="B377:B381"/>
    <mergeCell ref="B370:B374"/>
    <mergeCell ref="A311:A316"/>
    <mergeCell ref="B311:B316"/>
    <mergeCell ref="A58:A62"/>
    <mergeCell ref="B58:B62"/>
    <mergeCell ref="B51:B55"/>
    <mergeCell ref="B44:B48"/>
    <mergeCell ref="B30:B35"/>
    <mergeCell ref="A38:A41"/>
    <mergeCell ref="B38:B41"/>
    <mergeCell ref="A4:A7"/>
    <mergeCell ref="A10:A14"/>
    <mergeCell ref="A17:A22"/>
    <mergeCell ref="B17:B22"/>
    <mergeCell ref="B10:B14"/>
    <mergeCell ref="B4:B7"/>
    <mergeCell ref="A30:A35"/>
    <mergeCell ref="A44:A48"/>
    <mergeCell ref="A51:A55"/>
    <mergeCell ref="A25:A27"/>
    <mergeCell ref="B25:B27"/>
    <mergeCell ref="A70:A74"/>
    <mergeCell ref="A77:A82"/>
    <mergeCell ref="A85:A90"/>
    <mergeCell ref="A93:A100"/>
    <mergeCell ref="B93:B100"/>
    <mergeCell ref="B85:B90"/>
    <mergeCell ref="B77:B82"/>
    <mergeCell ref="B70:B74"/>
    <mergeCell ref="A103:A106"/>
    <mergeCell ref="B103:B106"/>
    <mergeCell ref="A110:A114"/>
    <mergeCell ref="B110:B114"/>
    <mergeCell ref="B117:B121"/>
    <mergeCell ref="A117:A121"/>
    <mergeCell ref="A124:A128"/>
    <mergeCell ref="B124:B128"/>
    <mergeCell ref="A132:A136"/>
    <mergeCell ref="B132:B136"/>
    <mergeCell ref="A153:A157"/>
    <mergeCell ref="A146:A150"/>
    <mergeCell ref="A139:A143"/>
    <mergeCell ref="B139:B143"/>
    <mergeCell ref="B146:B150"/>
    <mergeCell ref="B153:B157"/>
    <mergeCell ref="A208:A213"/>
    <mergeCell ref="A216:A219"/>
    <mergeCell ref="A222:A225"/>
    <mergeCell ref="B222:B225"/>
    <mergeCell ref="B216:B219"/>
    <mergeCell ref="B208:B213"/>
    <mergeCell ref="B202:B205"/>
    <mergeCell ref="B196:B199"/>
    <mergeCell ref="A161:A165"/>
    <mergeCell ref="A168:A172"/>
    <mergeCell ref="A175:A179"/>
    <mergeCell ref="A188:A193"/>
    <mergeCell ref="A182:A185"/>
    <mergeCell ref="B188:B193"/>
    <mergeCell ref="B182:B185"/>
    <mergeCell ref="B175:B179"/>
    <mergeCell ref="B168:B172"/>
    <mergeCell ref="B161:B165"/>
    <mergeCell ref="A65:A67"/>
    <mergeCell ref="B65:B67"/>
    <mergeCell ref="A335:A339"/>
    <mergeCell ref="B335:B339"/>
    <mergeCell ref="A342:A346"/>
    <mergeCell ref="A349:A353"/>
    <mergeCell ref="B349:B353"/>
    <mergeCell ref="B342:B346"/>
    <mergeCell ref="A356:A360"/>
    <mergeCell ref="B356:B360"/>
    <mergeCell ref="A228:A233"/>
    <mergeCell ref="A236:A240"/>
    <mergeCell ref="A243:A248"/>
    <mergeCell ref="A251:A256"/>
    <mergeCell ref="A259:A262"/>
    <mergeCell ref="A265:A270"/>
    <mergeCell ref="B265:B270"/>
    <mergeCell ref="B259:B262"/>
    <mergeCell ref="B251:B256"/>
    <mergeCell ref="B243:B248"/>
    <mergeCell ref="B236:B240"/>
    <mergeCell ref="B228:B233"/>
    <mergeCell ref="A196:A199"/>
    <mergeCell ref="A202:A205"/>
    <mergeCell ref="A420:A422"/>
    <mergeCell ref="B420:B422"/>
    <mergeCell ref="B413:B417"/>
    <mergeCell ref="B406:B410"/>
    <mergeCell ref="B399:B403"/>
    <mergeCell ref="A384:A388"/>
    <mergeCell ref="A391:A395"/>
    <mergeCell ref="B391:B395"/>
    <mergeCell ref="B384:B388"/>
    <mergeCell ref="A399:A403"/>
    <mergeCell ref="A406:A410"/>
    <mergeCell ref="A413:A417"/>
  </mergeCells>
  <conditionalFormatting sqref="D1:D3 F1:F3 H1:H3 J1:J3 L1:L3 D423:D1048576 F423:F1048576 H423:H1048576 J423:J1048576 L423:L1048576">
    <cfRule type="cellIs" dxfId="1490" priority="625" stopIfTrue="1" operator="equal">
      <formula>1</formula>
    </cfRule>
    <cfRule type="cellIs" dxfId="1489" priority="626" stopIfTrue="1" operator="equal">
      <formula>2</formula>
    </cfRule>
    <cfRule type="cellIs" dxfId="1488" priority="627" stopIfTrue="1" operator="equal">
      <formula>3</formula>
    </cfRule>
  </conditionalFormatting>
  <conditionalFormatting sqref="D9 F9 H9 J9 L9">
    <cfRule type="cellIs" dxfId="1487" priority="622" stopIfTrue="1" operator="equal">
      <formula>1</formula>
    </cfRule>
    <cfRule type="cellIs" dxfId="1486" priority="623" stopIfTrue="1" operator="equal">
      <formula>2</formula>
    </cfRule>
    <cfRule type="cellIs" dxfId="1485" priority="624" stopIfTrue="1" operator="equal">
      <formula>3</formula>
    </cfRule>
  </conditionalFormatting>
  <conditionalFormatting sqref="D16 F16 H16 J16 L16">
    <cfRule type="cellIs" dxfId="1484" priority="619" stopIfTrue="1" operator="equal">
      <formula>1</formula>
    </cfRule>
    <cfRule type="cellIs" dxfId="1483" priority="620" stopIfTrue="1" operator="equal">
      <formula>2</formula>
    </cfRule>
    <cfRule type="cellIs" dxfId="1482" priority="621" stopIfTrue="1" operator="equal">
      <formula>3</formula>
    </cfRule>
  </conditionalFormatting>
  <conditionalFormatting sqref="D24 F24 H24 J24 L24">
    <cfRule type="cellIs" dxfId="1481" priority="616" stopIfTrue="1" operator="equal">
      <formula>1</formula>
    </cfRule>
    <cfRule type="cellIs" dxfId="1480" priority="617" stopIfTrue="1" operator="equal">
      <formula>2</formula>
    </cfRule>
    <cfRule type="cellIs" dxfId="1479" priority="618" stopIfTrue="1" operator="equal">
      <formula>3</formula>
    </cfRule>
  </conditionalFormatting>
  <conditionalFormatting sqref="D29 F29 H29 J29 L29">
    <cfRule type="cellIs" dxfId="1478" priority="613" stopIfTrue="1" operator="equal">
      <formula>1</formula>
    </cfRule>
    <cfRule type="cellIs" dxfId="1477" priority="614" stopIfTrue="1" operator="equal">
      <formula>2</formula>
    </cfRule>
    <cfRule type="cellIs" dxfId="1476" priority="615" stopIfTrue="1" operator="equal">
      <formula>3</formula>
    </cfRule>
  </conditionalFormatting>
  <conditionalFormatting sqref="D37 F37 H37 J37 L37">
    <cfRule type="cellIs" dxfId="1475" priority="604" stopIfTrue="1" operator="equal">
      <formula>1</formula>
    </cfRule>
    <cfRule type="cellIs" dxfId="1474" priority="605" stopIfTrue="1" operator="equal">
      <formula>2</formula>
    </cfRule>
    <cfRule type="cellIs" dxfId="1473" priority="606" stopIfTrue="1" operator="equal">
      <formula>3</formula>
    </cfRule>
  </conditionalFormatting>
  <conditionalFormatting sqref="D43 F43 H43 J43 L43">
    <cfRule type="cellIs" dxfId="1472" priority="601" stopIfTrue="1" operator="equal">
      <formula>1</formula>
    </cfRule>
    <cfRule type="cellIs" dxfId="1471" priority="602" stopIfTrue="1" operator="equal">
      <formula>2</formula>
    </cfRule>
    <cfRule type="cellIs" dxfId="1470" priority="603" stopIfTrue="1" operator="equal">
      <formula>3</formula>
    </cfRule>
  </conditionalFormatting>
  <conditionalFormatting sqref="D50 F50 H50 J50 L50">
    <cfRule type="cellIs" dxfId="1469" priority="598" stopIfTrue="1" operator="equal">
      <formula>1</formula>
    </cfRule>
    <cfRule type="cellIs" dxfId="1468" priority="599" stopIfTrue="1" operator="equal">
      <formula>2</formula>
    </cfRule>
    <cfRule type="cellIs" dxfId="1467" priority="600" stopIfTrue="1" operator="equal">
      <formula>3</formula>
    </cfRule>
  </conditionalFormatting>
  <conditionalFormatting sqref="D57 F57 H57 J57 L57">
    <cfRule type="cellIs" dxfId="1466" priority="595" stopIfTrue="1" operator="equal">
      <formula>1</formula>
    </cfRule>
    <cfRule type="cellIs" dxfId="1465" priority="596" stopIfTrue="1" operator="equal">
      <formula>2</formula>
    </cfRule>
    <cfRule type="cellIs" dxfId="1464" priority="597" stopIfTrue="1" operator="equal">
      <formula>3</formula>
    </cfRule>
  </conditionalFormatting>
  <conditionalFormatting sqref="D64 F64 H64 J64 L64">
    <cfRule type="cellIs" dxfId="1463" priority="592" stopIfTrue="1" operator="equal">
      <formula>1</formula>
    </cfRule>
    <cfRule type="cellIs" dxfId="1462" priority="593" stopIfTrue="1" operator="equal">
      <formula>2</formula>
    </cfRule>
    <cfRule type="cellIs" dxfId="1461" priority="594" stopIfTrue="1" operator="equal">
      <formula>3</formula>
    </cfRule>
  </conditionalFormatting>
  <conditionalFormatting sqref="D69 F69 H69 J69 L69">
    <cfRule type="cellIs" dxfId="1460" priority="589" stopIfTrue="1" operator="equal">
      <formula>1</formula>
    </cfRule>
    <cfRule type="cellIs" dxfId="1459" priority="590" stopIfTrue="1" operator="equal">
      <formula>2</formula>
    </cfRule>
    <cfRule type="cellIs" dxfId="1458" priority="591" stopIfTrue="1" operator="equal">
      <formula>3</formula>
    </cfRule>
  </conditionalFormatting>
  <conditionalFormatting sqref="D76 F76 H76 J76 L76">
    <cfRule type="cellIs" dxfId="1457" priority="586" stopIfTrue="1" operator="equal">
      <formula>1</formula>
    </cfRule>
    <cfRule type="cellIs" dxfId="1456" priority="587" stopIfTrue="1" operator="equal">
      <formula>2</formula>
    </cfRule>
    <cfRule type="cellIs" dxfId="1455" priority="588" stopIfTrue="1" operator="equal">
      <formula>3</formula>
    </cfRule>
  </conditionalFormatting>
  <conditionalFormatting sqref="D84 F84 H84 J84 L84">
    <cfRule type="cellIs" dxfId="1454" priority="583" stopIfTrue="1" operator="equal">
      <formula>1</formula>
    </cfRule>
    <cfRule type="cellIs" dxfId="1453" priority="584" stopIfTrue="1" operator="equal">
      <formula>2</formula>
    </cfRule>
    <cfRule type="cellIs" dxfId="1452" priority="585" stopIfTrue="1" operator="equal">
      <formula>3</formula>
    </cfRule>
  </conditionalFormatting>
  <conditionalFormatting sqref="D92 F92 H92 J92 L92">
    <cfRule type="cellIs" dxfId="1451" priority="580" stopIfTrue="1" operator="equal">
      <formula>1</formula>
    </cfRule>
    <cfRule type="cellIs" dxfId="1450" priority="581" stopIfTrue="1" operator="equal">
      <formula>2</formula>
    </cfRule>
    <cfRule type="cellIs" dxfId="1449" priority="582" stopIfTrue="1" operator="equal">
      <formula>3</formula>
    </cfRule>
  </conditionalFormatting>
  <conditionalFormatting sqref="D102 F102 H102 J102 L102">
    <cfRule type="cellIs" dxfId="1448" priority="514" stopIfTrue="1" operator="equal">
      <formula>1</formula>
    </cfRule>
    <cfRule type="cellIs" dxfId="1447" priority="515" stopIfTrue="1" operator="equal">
      <formula>2</formula>
    </cfRule>
    <cfRule type="cellIs" dxfId="1446" priority="516" stopIfTrue="1" operator="equal">
      <formula>3</formula>
    </cfRule>
  </conditionalFormatting>
  <conditionalFormatting sqref="D108:D109 F108:F109 H108:H109 J108:J109 L108:L109">
    <cfRule type="cellIs" dxfId="1445" priority="511" stopIfTrue="1" operator="equal">
      <formula>1</formula>
    </cfRule>
    <cfRule type="cellIs" dxfId="1444" priority="512" stopIfTrue="1" operator="equal">
      <formula>2</formula>
    </cfRule>
    <cfRule type="cellIs" dxfId="1443" priority="513" stopIfTrue="1" operator="equal">
      <formula>3</formula>
    </cfRule>
  </conditionalFormatting>
  <conditionalFormatting sqref="D116 F116 H116 J116 L116">
    <cfRule type="cellIs" dxfId="1442" priority="508" stopIfTrue="1" operator="equal">
      <formula>1</formula>
    </cfRule>
    <cfRule type="cellIs" dxfId="1441" priority="509" stopIfTrue="1" operator="equal">
      <formula>2</formula>
    </cfRule>
    <cfRule type="cellIs" dxfId="1440" priority="510" stopIfTrue="1" operator="equal">
      <formula>3</formula>
    </cfRule>
  </conditionalFormatting>
  <conditionalFormatting sqref="D123 F123 H123 J123 L123">
    <cfRule type="cellIs" dxfId="1439" priority="505" stopIfTrue="1" operator="equal">
      <formula>1</formula>
    </cfRule>
    <cfRule type="cellIs" dxfId="1438" priority="506" stopIfTrue="1" operator="equal">
      <formula>2</formula>
    </cfRule>
    <cfRule type="cellIs" dxfId="1437" priority="507" stopIfTrue="1" operator="equal">
      <formula>3</formula>
    </cfRule>
  </conditionalFormatting>
  <conditionalFormatting sqref="D130:D131 F130:F131 H130:H131 J130:J131 L130:L131">
    <cfRule type="cellIs" dxfId="1436" priority="502" stopIfTrue="1" operator="equal">
      <formula>1</formula>
    </cfRule>
    <cfRule type="cellIs" dxfId="1435" priority="503" stopIfTrue="1" operator="equal">
      <formula>2</formula>
    </cfRule>
    <cfRule type="cellIs" dxfId="1434" priority="504" stopIfTrue="1" operator="equal">
      <formula>3</formula>
    </cfRule>
  </conditionalFormatting>
  <conditionalFormatting sqref="D138 F138 H138 J138 L138">
    <cfRule type="cellIs" dxfId="1433" priority="499" stopIfTrue="1" operator="equal">
      <formula>1</formula>
    </cfRule>
    <cfRule type="cellIs" dxfId="1432" priority="500" stopIfTrue="1" operator="equal">
      <formula>2</formula>
    </cfRule>
    <cfRule type="cellIs" dxfId="1431" priority="501" stopIfTrue="1" operator="equal">
      <formula>3</formula>
    </cfRule>
  </conditionalFormatting>
  <conditionalFormatting sqref="D145 F145 H145 J145 L145">
    <cfRule type="cellIs" dxfId="1430" priority="496" stopIfTrue="1" operator="equal">
      <formula>1</formula>
    </cfRule>
    <cfRule type="cellIs" dxfId="1429" priority="497" stopIfTrue="1" operator="equal">
      <formula>2</formula>
    </cfRule>
    <cfRule type="cellIs" dxfId="1428" priority="498" stopIfTrue="1" operator="equal">
      <formula>3</formula>
    </cfRule>
  </conditionalFormatting>
  <conditionalFormatting sqref="D152 F152 H152 J152 L152">
    <cfRule type="cellIs" dxfId="1427" priority="493" stopIfTrue="1" operator="equal">
      <formula>1</formula>
    </cfRule>
    <cfRule type="cellIs" dxfId="1426" priority="494" stopIfTrue="1" operator="equal">
      <formula>2</formula>
    </cfRule>
    <cfRule type="cellIs" dxfId="1425" priority="495" stopIfTrue="1" operator="equal">
      <formula>3</formula>
    </cfRule>
  </conditionalFormatting>
  <conditionalFormatting sqref="D159:D160 F159:F160 H159:H160 J159:J160 L159:L160">
    <cfRule type="cellIs" dxfId="1424" priority="490" stopIfTrue="1" operator="equal">
      <formula>1</formula>
    </cfRule>
    <cfRule type="cellIs" dxfId="1423" priority="491" stopIfTrue="1" operator="equal">
      <formula>2</formula>
    </cfRule>
    <cfRule type="cellIs" dxfId="1422" priority="492" stopIfTrue="1" operator="equal">
      <formula>3</formula>
    </cfRule>
  </conditionalFormatting>
  <conditionalFormatting sqref="D167 F167 H167 J167 L167">
    <cfRule type="cellIs" dxfId="1421" priority="487" stopIfTrue="1" operator="equal">
      <formula>1</formula>
    </cfRule>
    <cfRule type="cellIs" dxfId="1420" priority="488" stopIfTrue="1" operator="equal">
      <formula>2</formula>
    </cfRule>
    <cfRule type="cellIs" dxfId="1419" priority="489" stopIfTrue="1" operator="equal">
      <formula>3</formula>
    </cfRule>
  </conditionalFormatting>
  <conditionalFormatting sqref="D174 F174 H174 J174 L174">
    <cfRule type="cellIs" dxfId="1418" priority="484" stopIfTrue="1" operator="equal">
      <formula>1</formula>
    </cfRule>
    <cfRule type="cellIs" dxfId="1417" priority="485" stopIfTrue="1" operator="equal">
      <formula>2</formula>
    </cfRule>
    <cfRule type="cellIs" dxfId="1416" priority="486" stopIfTrue="1" operator="equal">
      <formula>3</formula>
    </cfRule>
  </conditionalFormatting>
  <conditionalFormatting sqref="D181 F181 H181 J181 L181">
    <cfRule type="cellIs" dxfId="1415" priority="481" stopIfTrue="1" operator="equal">
      <formula>1</formula>
    </cfRule>
    <cfRule type="cellIs" dxfId="1414" priority="482" stopIfTrue="1" operator="equal">
      <formula>2</formula>
    </cfRule>
    <cfRule type="cellIs" dxfId="1413" priority="483" stopIfTrue="1" operator="equal">
      <formula>3</formula>
    </cfRule>
  </conditionalFormatting>
  <conditionalFormatting sqref="D187 F187 H187 J187 L187">
    <cfRule type="cellIs" dxfId="1412" priority="478" stopIfTrue="1" operator="equal">
      <formula>1</formula>
    </cfRule>
    <cfRule type="cellIs" dxfId="1411" priority="479" stopIfTrue="1" operator="equal">
      <formula>2</formula>
    </cfRule>
    <cfRule type="cellIs" dxfId="1410" priority="480" stopIfTrue="1" operator="equal">
      <formula>3</formula>
    </cfRule>
  </conditionalFormatting>
  <conditionalFormatting sqref="D195 F195 H195 J195 L195">
    <cfRule type="cellIs" dxfId="1409" priority="475" stopIfTrue="1" operator="equal">
      <formula>1</formula>
    </cfRule>
    <cfRule type="cellIs" dxfId="1408" priority="476" stopIfTrue="1" operator="equal">
      <formula>2</formula>
    </cfRule>
    <cfRule type="cellIs" dxfId="1407" priority="477" stopIfTrue="1" operator="equal">
      <formula>3</formula>
    </cfRule>
  </conditionalFormatting>
  <conditionalFormatting sqref="D201 F201 H201 J201 L201">
    <cfRule type="cellIs" dxfId="1406" priority="472" stopIfTrue="1" operator="equal">
      <formula>1</formula>
    </cfRule>
    <cfRule type="cellIs" dxfId="1405" priority="473" stopIfTrue="1" operator="equal">
      <formula>2</formula>
    </cfRule>
    <cfRule type="cellIs" dxfId="1404" priority="474" stopIfTrue="1" operator="equal">
      <formula>3</formula>
    </cfRule>
  </conditionalFormatting>
  <conditionalFormatting sqref="D207 F207 H207 J207 L207">
    <cfRule type="cellIs" dxfId="1403" priority="469" stopIfTrue="1" operator="equal">
      <formula>1</formula>
    </cfRule>
    <cfRule type="cellIs" dxfId="1402" priority="470" stopIfTrue="1" operator="equal">
      <formula>2</formula>
    </cfRule>
    <cfRule type="cellIs" dxfId="1401" priority="471" stopIfTrue="1" operator="equal">
      <formula>3</formula>
    </cfRule>
  </conditionalFormatting>
  <conditionalFormatting sqref="D215 F215 H215 J215 L215">
    <cfRule type="cellIs" dxfId="1400" priority="466" stopIfTrue="1" operator="equal">
      <formula>1</formula>
    </cfRule>
    <cfRule type="cellIs" dxfId="1399" priority="467" stopIfTrue="1" operator="equal">
      <formula>2</formula>
    </cfRule>
    <cfRule type="cellIs" dxfId="1398" priority="468" stopIfTrue="1" operator="equal">
      <formula>3</formula>
    </cfRule>
  </conditionalFormatting>
  <conditionalFormatting sqref="D221 F221 H221 J221 L221">
    <cfRule type="cellIs" dxfId="1397" priority="463" stopIfTrue="1" operator="equal">
      <formula>1</formula>
    </cfRule>
    <cfRule type="cellIs" dxfId="1396" priority="464" stopIfTrue="1" operator="equal">
      <formula>2</formula>
    </cfRule>
    <cfRule type="cellIs" dxfId="1395" priority="465" stopIfTrue="1" operator="equal">
      <formula>3</formula>
    </cfRule>
  </conditionalFormatting>
  <conditionalFormatting sqref="D227 F227 H227 J227 L227">
    <cfRule type="cellIs" dxfId="1394" priority="460" stopIfTrue="1" operator="equal">
      <formula>1</formula>
    </cfRule>
    <cfRule type="cellIs" dxfId="1393" priority="461" stopIfTrue="1" operator="equal">
      <formula>2</formula>
    </cfRule>
    <cfRule type="cellIs" dxfId="1392" priority="462" stopIfTrue="1" operator="equal">
      <formula>3</formula>
    </cfRule>
  </conditionalFormatting>
  <conditionalFormatting sqref="D235 F235 H235 J235 L235">
    <cfRule type="cellIs" dxfId="1391" priority="457" stopIfTrue="1" operator="equal">
      <formula>1</formula>
    </cfRule>
    <cfRule type="cellIs" dxfId="1390" priority="458" stopIfTrue="1" operator="equal">
      <formula>2</formula>
    </cfRule>
    <cfRule type="cellIs" dxfId="1389" priority="459" stopIfTrue="1" operator="equal">
      <formula>3</formula>
    </cfRule>
  </conditionalFormatting>
  <conditionalFormatting sqref="D242 F242 H242 J242 L242">
    <cfRule type="cellIs" dxfId="1388" priority="454" stopIfTrue="1" operator="equal">
      <formula>1</formula>
    </cfRule>
    <cfRule type="cellIs" dxfId="1387" priority="455" stopIfTrue="1" operator="equal">
      <formula>2</formula>
    </cfRule>
    <cfRule type="cellIs" dxfId="1386" priority="456" stopIfTrue="1" operator="equal">
      <formula>3</formula>
    </cfRule>
  </conditionalFormatting>
  <conditionalFormatting sqref="D250 F250 H250 J250 L250">
    <cfRule type="cellIs" dxfId="1385" priority="451" stopIfTrue="1" operator="equal">
      <formula>1</formula>
    </cfRule>
    <cfRule type="cellIs" dxfId="1384" priority="452" stopIfTrue="1" operator="equal">
      <formula>2</formula>
    </cfRule>
    <cfRule type="cellIs" dxfId="1383" priority="453" stopIfTrue="1" operator="equal">
      <formula>3</formula>
    </cfRule>
  </conditionalFormatting>
  <conditionalFormatting sqref="D258 F258 H258 J258 L258">
    <cfRule type="cellIs" dxfId="1382" priority="448" stopIfTrue="1" operator="equal">
      <formula>1</formula>
    </cfRule>
    <cfRule type="cellIs" dxfId="1381" priority="449" stopIfTrue="1" operator="equal">
      <formula>2</formula>
    </cfRule>
    <cfRule type="cellIs" dxfId="1380" priority="450" stopIfTrue="1" operator="equal">
      <formula>3</formula>
    </cfRule>
  </conditionalFormatting>
  <conditionalFormatting sqref="D264 F264 H264 J264 L264">
    <cfRule type="cellIs" dxfId="1379" priority="445" stopIfTrue="1" operator="equal">
      <formula>1</formula>
    </cfRule>
    <cfRule type="cellIs" dxfId="1378" priority="446" stopIfTrue="1" operator="equal">
      <formula>2</formula>
    </cfRule>
    <cfRule type="cellIs" dxfId="1377" priority="447" stopIfTrue="1" operator="equal">
      <formula>3</formula>
    </cfRule>
  </conditionalFormatting>
  <conditionalFormatting sqref="D272 F272 H272 J272 L272">
    <cfRule type="cellIs" dxfId="1376" priority="442" stopIfTrue="1" operator="equal">
      <formula>1</formula>
    </cfRule>
    <cfRule type="cellIs" dxfId="1375" priority="443" stopIfTrue="1" operator="equal">
      <formula>2</formula>
    </cfRule>
    <cfRule type="cellIs" dxfId="1374" priority="444" stopIfTrue="1" operator="equal">
      <formula>3</formula>
    </cfRule>
  </conditionalFormatting>
  <conditionalFormatting sqref="D280 F280 H280 J280 L280">
    <cfRule type="cellIs" dxfId="1373" priority="439" stopIfTrue="1" operator="equal">
      <formula>1</formula>
    </cfRule>
    <cfRule type="cellIs" dxfId="1372" priority="440" stopIfTrue="1" operator="equal">
      <formula>2</formula>
    </cfRule>
    <cfRule type="cellIs" dxfId="1371" priority="441" stopIfTrue="1" operator="equal">
      <formula>3</formula>
    </cfRule>
  </conditionalFormatting>
  <conditionalFormatting sqref="D287 F287 H287 J287 L287">
    <cfRule type="cellIs" dxfId="1370" priority="436" stopIfTrue="1" operator="equal">
      <formula>1</formula>
    </cfRule>
    <cfRule type="cellIs" dxfId="1369" priority="437" stopIfTrue="1" operator="equal">
      <formula>2</formula>
    </cfRule>
    <cfRule type="cellIs" dxfId="1368" priority="438" stopIfTrue="1" operator="equal">
      <formula>3</formula>
    </cfRule>
  </conditionalFormatting>
  <conditionalFormatting sqref="D294 F294 H294 J294 L294">
    <cfRule type="cellIs" dxfId="1367" priority="421" stopIfTrue="1" operator="equal">
      <formula>1</formula>
    </cfRule>
    <cfRule type="cellIs" dxfId="1366" priority="422" stopIfTrue="1" operator="equal">
      <formula>2</formula>
    </cfRule>
    <cfRule type="cellIs" dxfId="1365" priority="423" stopIfTrue="1" operator="equal">
      <formula>3</formula>
    </cfRule>
  </conditionalFormatting>
  <conditionalFormatting sqref="D302 F302 H302 J302 L302">
    <cfRule type="cellIs" dxfId="1364" priority="433" stopIfTrue="1" operator="equal">
      <formula>1</formula>
    </cfRule>
    <cfRule type="cellIs" dxfId="1363" priority="434" stopIfTrue="1" operator="equal">
      <formula>2</formula>
    </cfRule>
    <cfRule type="cellIs" dxfId="1362" priority="435" stopIfTrue="1" operator="equal">
      <formula>3</formula>
    </cfRule>
  </conditionalFormatting>
  <conditionalFormatting sqref="D318 F318 H318 J318 L318">
    <cfRule type="cellIs" dxfId="1361" priority="430" stopIfTrue="1" operator="equal">
      <formula>1</formula>
    </cfRule>
    <cfRule type="cellIs" dxfId="1360" priority="431" stopIfTrue="1" operator="equal">
      <formula>2</formula>
    </cfRule>
    <cfRule type="cellIs" dxfId="1359" priority="432" stopIfTrue="1" operator="equal">
      <formula>3</formula>
    </cfRule>
  </conditionalFormatting>
  <conditionalFormatting sqref="D325 F325 H325 J325 L325">
    <cfRule type="cellIs" dxfId="1358" priority="427" stopIfTrue="1" operator="equal">
      <formula>1</formula>
    </cfRule>
    <cfRule type="cellIs" dxfId="1357" priority="428" stopIfTrue="1" operator="equal">
      <formula>2</formula>
    </cfRule>
    <cfRule type="cellIs" dxfId="1356" priority="429" stopIfTrue="1" operator="equal">
      <formula>3</formula>
    </cfRule>
  </conditionalFormatting>
  <conditionalFormatting sqref="D333:D334 F333:F334 H333:H334 J333:J334 L333:L334">
    <cfRule type="cellIs" dxfId="1355" priority="103" stopIfTrue="1" operator="equal">
      <formula>1</formula>
    </cfRule>
    <cfRule type="cellIs" dxfId="1354" priority="104" stopIfTrue="1" operator="equal">
      <formula>2</formula>
    </cfRule>
    <cfRule type="cellIs" dxfId="1353" priority="105" stopIfTrue="1" operator="equal">
      <formula>3</formula>
    </cfRule>
  </conditionalFormatting>
  <conditionalFormatting sqref="D341 F341 H341 J341 L341">
    <cfRule type="cellIs" dxfId="1352" priority="100" stopIfTrue="1" operator="equal">
      <formula>1</formula>
    </cfRule>
    <cfRule type="cellIs" dxfId="1351" priority="101" stopIfTrue="1" operator="equal">
      <formula>2</formula>
    </cfRule>
    <cfRule type="cellIs" dxfId="1350" priority="102" stopIfTrue="1" operator="equal">
      <formula>3</formula>
    </cfRule>
  </conditionalFormatting>
  <conditionalFormatting sqref="D348 F348 H348 J348 L348">
    <cfRule type="cellIs" dxfId="1349" priority="97" stopIfTrue="1" operator="equal">
      <formula>1</formula>
    </cfRule>
    <cfRule type="cellIs" dxfId="1348" priority="98" stopIfTrue="1" operator="equal">
      <formula>2</formula>
    </cfRule>
    <cfRule type="cellIs" dxfId="1347" priority="99" stopIfTrue="1" operator="equal">
      <formula>3</formula>
    </cfRule>
  </conditionalFormatting>
  <conditionalFormatting sqref="D355 F355 H355 J355 L355">
    <cfRule type="cellIs" dxfId="1346" priority="94" stopIfTrue="1" operator="equal">
      <formula>1</formula>
    </cfRule>
    <cfRule type="cellIs" dxfId="1345" priority="95" stopIfTrue="1" operator="equal">
      <formula>2</formula>
    </cfRule>
    <cfRule type="cellIs" dxfId="1344" priority="96" stopIfTrue="1" operator="equal">
      <formula>3</formula>
    </cfRule>
  </conditionalFormatting>
  <conditionalFormatting sqref="D362 F362 H362 J362 L362">
    <cfRule type="cellIs" dxfId="1343" priority="91" stopIfTrue="1" operator="equal">
      <formula>1</formula>
    </cfRule>
    <cfRule type="cellIs" dxfId="1342" priority="92" stopIfTrue="1" operator="equal">
      <formula>2</formula>
    </cfRule>
    <cfRule type="cellIs" dxfId="1341" priority="93" stopIfTrue="1" operator="equal">
      <formula>3</formula>
    </cfRule>
  </conditionalFormatting>
  <conditionalFormatting sqref="D369 F369 H369 J369 L369">
    <cfRule type="cellIs" dxfId="1340" priority="88" stopIfTrue="1" operator="equal">
      <formula>1</formula>
    </cfRule>
    <cfRule type="cellIs" dxfId="1339" priority="89" stopIfTrue="1" operator="equal">
      <formula>2</formula>
    </cfRule>
    <cfRule type="cellIs" dxfId="1338" priority="90" stopIfTrue="1" operator="equal">
      <formula>3</formula>
    </cfRule>
  </conditionalFormatting>
  <conditionalFormatting sqref="D376 F376 H376 J376 L376">
    <cfRule type="cellIs" dxfId="1337" priority="85" stopIfTrue="1" operator="equal">
      <formula>1</formula>
    </cfRule>
    <cfRule type="cellIs" dxfId="1336" priority="86" stopIfTrue="1" operator="equal">
      <formula>2</formula>
    </cfRule>
    <cfRule type="cellIs" dxfId="1335" priority="87" stopIfTrue="1" operator="equal">
      <formula>3</formula>
    </cfRule>
  </conditionalFormatting>
  <conditionalFormatting sqref="D383 F383 H383 J383 L383">
    <cfRule type="cellIs" dxfId="1334" priority="82" stopIfTrue="1" operator="equal">
      <formula>1</formula>
    </cfRule>
    <cfRule type="cellIs" dxfId="1333" priority="83" stopIfTrue="1" operator="equal">
      <formula>2</formula>
    </cfRule>
    <cfRule type="cellIs" dxfId="1332" priority="84" stopIfTrue="1" operator="equal">
      <formula>3</formula>
    </cfRule>
  </conditionalFormatting>
  <conditionalFormatting sqref="D390 F390 H390 J390 L390">
    <cfRule type="cellIs" dxfId="1331" priority="25" stopIfTrue="1" operator="equal">
      <formula>1</formula>
    </cfRule>
    <cfRule type="cellIs" dxfId="1330" priority="26" stopIfTrue="1" operator="equal">
      <formula>2</formula>
    </cfRule>
    <cfRule type="cellIs" dxfId="1329" priority="27" stopIfTrue="1" operator="equal">
      <formula>3</formula>
    </cfRule>
  </conditionalFormatting>
  <conditionalFormatting sqref="D397:D398 F397:F398 H397:H398 J397:J398 L397:L398">
    <cfRule type="cellIs" dxfId="1328" priority="22" stopIfTrue="1" operator="equal">
      <formula>1</formula>
    </cfRule>
    <cfRule type="cellIs" dxfId="1327" priority="23" stopIfTrue="1" operator="equal">
      <formula>2</formula>
    </cfRule>
    <cfRule type="cellIs" dxfId="1326" priority="24" stopIfTrue="1" operator="equal">
      <formula>3</formula>
    </cfRule>
  </conditionalFormatting>
  <conditionalFormatting sqref="D405 F405 H405 J405 L405">
    <cfRule type="cellIs" dxfId="1325" priority="19" stopIfTrue="1" operator="equal">
      <formula>1</formula>
    </cfRule>
    <cfRule type="cellIs" dxfId="1324" priority="20" stopIfTrue="1" operator="equal">
      <formula>2</formula>
    </cfRule>
    <cfRule type="cellIs" dxfId="1323" priority="21" stopIfTrue="1" operator="equal">
      <formula>3</formula>
    </cfRule>
  </conditionalFormatting>
  <conditionalFormatting sqref="D412 F412 H412 J412 L412">
    <cfRule type="cellIs" dxfId="1322" priority="16" stopIfTrue="1" operator="equal">
      <formula>1</formula>
    </cfRule>
    <cfRule type="cellIs" dxfId="1321" priority="17" stopIfTrue="1" operator="equal">
      <formula>2</formula>
    </cfRule>
    <cfRule type="cellIs" dxfId="1320" priority="18" stopIfTrue="1" operator="equal">
      <formula>3</formula>
    </cfRule>
  </conditionalFormatting>
  <conditionalFormatting sqref="D419 F419 H419 J419 L419">
    <cfRule type="cellIs" dxfId="1319" priority="13" stopIfTrue="1" operator="equal">
      <formula>1</formula>
    </cfRule>
    <cfRule type="cellIs" dxfId="1318" priority="14" stopIfTrue="1" operator="equal">
      <formula>2</formula>
    </cfRule>
    <cfRule type="cellIs" dxfId="1317" priority="15" stopIfTrue="1" operator="equal">
      <formula>3</formula>
    </cfRule>
  </conditionalFormatting>
  <conditionalFormatting sqref="D310 F310 H310 J310 L310">
    <cfRule type="cellIs" dxfId="1316" priority="1" stopIfTrue="1" operator="equal">
      <formula>1</formula>
    </cfRule>
    <cfRule type="cellIs" dxfId="1315" priority="2" stopIfTrue="1" operator="equal">
      <formula>2</formula>
    </cfRule>
    <cfRule type="cellIs" dxfId="1314" priority="3" stopIfTrue="1" operator="equal">
      <formula>3</formula>
    </cfRule>
  </conditionalFormatting>
  <pageMargins left="3.937007874015748E-2" right="3.937007874015748E-2" top="0.23622047244094491" bottom="0.23622047244094491" header="0" footer="0"/>
  <pageSetup paperSize="9" scale="6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0"/>
  <sheetViews>
    <sheetView zoomScaleNormal="100" workbookViewId="0">
      <pane ySplit="1" topLeftCell="A2" activePane="bottomLeft" state="frozen"/>
      <selection pane="bottomLeft"/>
    </sheetView>
  </sheetViews>
  <sheetFormatPr defaultColWidth="9.140625" defaultRowHeight="20.25"/>
  <cols>
    <col min="1" max="1" width="7.140625" style="44" customWidth="1"/>
    <col min="2" max="2" width="42" style="2" customWidth="1"/>
    <col min="3" max="3" width="8.140625" style="33" customWidth="1"/>
    <col min="4" max="4" width="7.85546875" style="20" customWidth="1"/>
    <col min="5" max="5" width="23.85546875" style="10" customWidth="1"/>
    <col min="6" max="6" width="7.85546875" style="24" customWidth="1"/>
    <col min="7" max="7" width="23.85546875" style="10" customWidth="1"/>
    <col min="8" max="8" width="7.85546875" style="24" customWidth="1"/>
    <col min="9" max="9" width="23.85546875" style="10" customWidth="1"/>
    <col min="10" max="10" width="7.85546875" style="24" customWidth="1"/>
    <col min="11" max="11" width="23.85546875" style="10" customWidth="1"/>
    <col min="12" max="12" width="7.85546875" style="24" customWidth="1"/>
    <col min="13" max="13" width="23.85546875" style="10" customWidth="1"/>
    <col min="14" max="14" width="9.140625" style="1"/>
    <col min="15" max="16" width="13.42578125" style="1" customWidth="1"/>
    <col min="17" max="17" width="22.140625" style="1" bestFit="1" customWidth="1"/>
    <col min="18" max="16384" width="9.140625" style="1"/>
  </cols>
  <sheetData>
    <row r="1" spans="1:16" ht="16.5">
      <c r="A1" s="88" t="s">
        <v>726</v>
      </c>
      <c r="B1" s="86"/>
      <c r="C1" s="87"/>
      <c r="D1" s="84"/>
      <c r="E1" s="84"/>
      <c r="F1" s="84"/>
      <c r="G1" s="84"/>
      <c r="H1" s="84"/>
      <c r="I1" s="84"/>
      <c r="J1" s="84"/>
      <c r="K1" s="84"/>
      <c r="L1" s="84"/>
      <c r="M1" s="84"/>
      <c r="O1" s="115" t="s">
        <v>1039</v>
      </c>
      <c r="P1" s="115" t="s">
        <v>1039</v>
      </c>
    </row>
    <row r="2" spans="1:16">
      <c r="A2" s="106" t="s">
        <v>1106</v>
      </c>
      <c r="B2" s="106"/>
      <c r="C2" s="107"/>
      <c r="D2" s="97"/>
      <c r="E2" s="98"/>
      <c r="F2" s="99"/>
      <c r="G2" s="98"/>
      <c r="H2" s="99"/>
      <c r="I2" s="98"/>
      <c r="J2" s="99"/>
      <c r="K2" s="98"/>
      <c r="L2" s="99"/>
      <c r="M2" s="98"/>
      <c r="O2" s="6" t="s">
        <v>1023</v>
      </c>
      <c r="P2" s="6" t="s">
        <v>1023</v>
      </c>
    </row>
    <row r="3" spans="1:16">
      <c r="A3" s="193"/>
      <c r="B3" s="194"/>
      <c r="C3" s="195"/>
      <c r="D3" s="196">
        <v>3</v>
      </c>
      <c r="E3" s="190" t="s">
        <v>947</v>
      </c>
      <c r="F3" s="191">
        <v>3</v>
      </c>
      <c r="G3" s="190" t="s">
        <v>1</v>
      </c>
      <c r="H3" s="191">
        <v>3</v>
      </c>
      <c r="I3" s="192" t="s">
        <v>2</v>
      </c>
      <c r="J3" s="191">
        <v>3</v>
      </c>
      <c r="K3" s="192" t="s">
        <v>3</v>
      </c>
      <c r="L3" s="191">
        <v>3</v>
      </c>
      <c r="M3" s="192" t="s">
        <v>4</v>
      </c>
      <c r="O3" s="6" t="s">
        <v>11</v>
      </c>
      <c r="P3" s="6" t="s">
        <v>525</v>
      </c>
    </row>
    <row r="4" spans="1:16" ht="16.5" customHeight="1">
      <c r="A4" s="386" t="s">
        <v>1107</v>
      </c>
      <c r="B4" s="337" t="s">
        <v>96</v>
      </c>
      <c r="C4" s="15" t="s">
        <v>1023</v>
      </c>
      <c r="D4" s="15" t="s">
        <v>1023</v>
      </c>
      <c r="E4" s="15" t="s">
        <v>1023</v>
      </c>
      <c r="F4" s="15" t="s">
        <v>1023</v>
      </c>
      <c r="G4" s="15" t="s">
        <v>1023</v>
      </c>
      <c r="H4" s="15" t="s">
        <v>1023</v>
      </c>
      <c r="I4" s="15" t="s">
        <v>1023</v>
      </c>
      <c r="J4" s="15" t="s">
        <v>1023</v>
      </c>
      <c r="K4" s="15" t="s">
        <v>1023</v>
      </c>
      <c r="L4" s="15" t="s">
        <v>1023</v>
      </c>
      <c r="M4" s="15" t="s">
        <v>1023</v>
      </c>
      <c r="O4" s="6" t="s">
        <v>12</v>
      </c>
      <c r="P4" s="6" t="s">
        <v>235</v>
      </c>
    </row>
    <row r="5" spans="1:16" ht="16.5" customHeight="1">
      <c r="A5" s="387"/>
      <c r="B5" s="337"/>
      <c r="C5" s="30">
        <v>0.15</v>
      </c>
      <c r="D5" s="30">
        <v>0.15</v>
      </c>
      <c r="E5" s="15" t="s">
        <v>11</v>
      </c>
      <c r="F5" s="30">
        <v>0.15</v>
      </c>
      <c r="G5" s="15" t="s">
        <v>11</v>
      </c>
      <c r="H5" s="30">
        <v>0.15</v>
      </c>
      <c r="I5" s="15" t="s">
        <v>11</v>
      </c>
      <c r="J5" s="30">
        <v>0.15</v>
      </c>
      <c r="K5" s="15" t="s">
        <v>11</v>
      </c>
      <c r="L5" s="30">
        <v>0.15</v>
      </c>
      <c r="M5" s="15" t="s">
        <v>11</v>
      </c>
      <c r="O5" s="6"/>
      <c r="P5" s="6"/>
    </row>
    <row r="6" spans="1:16" ht="16.5" customHeight="1">
      <c r="A6" s="388"/>
      <c r="B6" s="337"/>
      <c r="C6" s="30">
        <v>0</v>
      </c>
      <c r="D6" s="30">
        <v>0</v>
      </c>
      <c r="E6" s="15" t="s">
        <v>12</v>
      </c>
      <c r="F6" s="30">
        <v>0</v>
      </c>
      <c r="G6" s="15" t="s">
        <v>12</v>
      </c>
      <c r="H6" s="30">
        <v>0</v>
      </c>
      <c r="I6" s="15" t="s">
        <v>12</v>
      </c>
      <c r="J6" s="30">
        <v>0</v>
      </c>
      <c r="K6" s="15" t="s">
        <v>12</v>
      </c>
      <c r="L6" s="30">
        <v>0</v>
      </c>
      <c r="M6" s="15" t="s">
        <v>12</v>
      </c>
    </row>
    <row r="7" spans="1:16" ht="16.5" customHeight="1">
      <c r="B7" s="202"/>
      <c r="D7" s="203"/>
      <c r="E7" s="204"/>
      <c r="F7" s="203"/>
      <c r="G7" s="204"/>
      <c r="H7" s="203"/>
      <c r="I7" s="204"/>
      <c r="J7" s="203"/>
      <c r="K7" s="204"/>
      <c r="L7" s="203"/>
      <c r="M7" s="204"/>
    </row>
    <row r="8" spans="1:16" customFormat="1" ht="16.5" customHeight="1">
      <c r="A8" s="193"/>
      <c r="B8" s="194"/>
      <c r="C8" s="195"/>
      <c r="D8" s="196">
        <v>3</v>
      </c>
      <c r="E8" s="190" t="s">
        <v>947</v>
      </c>
      <c r="F8" s="191">
        <v>3</v>
      </c>
      <c r="G8" s="190" t="s">
        <v>1</v>
      </c>
      <c r="H8" s="191">
        <v>3</v>
      </c>
      <c r="I8" s="192" t="s">
        <v>2</v>
      </c>
      <c r="J8" s="191">
        <v>3</v>
      </c>
      <c r="K8" s="192" t="s">
        <v>3</v>
      </c>
      <c r="L8" s="191">
        <v>3</v>
      </c>
      <c r="M8" s="192" t="s">
        <v>4</v>
      </c>
    </row>
    <row r="9" spans="1:16" ht="16.5" customHeight="1">
      <c r="A9" s="386" t="s">
        <v>654</v>
      </c>
      <c r="B9" s="389" t="s">
        <v>629</v>
      </c>
      <c r="C9" s="15" t="s">
        <v>1023</v>
      </c>
      <c r="D9" s="15" t="s">
        <v>1023</v>
      </c>
      <c r="E9" s="15" t="s">
        <v>1023</v>
      </c>
      <c r="F9" s="15" t="s">
        <v>1023</v>
      </c>
      <c r="G9" s="15" t="s">
        <v>1023</v>
      </c>
      <c r="H9" s="15" t="s">
        <v>1023</v>
      </c>
      <c r="I9" s="15" t="s">
        <v>1023</v>
      </c>
      <c r="J9" s="15" t="s">
        <v>1023</v>
      </c>
      <c r="K9" s="15" t="s">
        <v>1023</v>
      </c>
      <c r="L9" s="15" t="s">
        <v>1023</v>
      </c>
      <c r="M9" s="15" t="s">
        <v>1023</v>
      </c>
    </row>
    <row r="10" spans="1:16" ht="16.5" customHeight="1">
      <c r="A10" s="387"/>
      <c r="B10" s="390"/>
      <c r="C10" s="30">
        <v>0.1</v>
      </c>
      <c r="D10" s="30">
        <v>0.1</v>
      </c>
      <c r="E10" s="15" t="s">
        <v>11</v>
      </c>
      <c r="F10" s="30">
        <v>0.1</v>
      </c>
      <c r="G10" s="15" t="s">
        <v>11</v>
      </c>
      <c r="H10" s="30">
        <v>0.1</v>
      </c>
      <c r="I10" s="15" t="s">
        <v>11</v>
      </c>
      <c r="J10" s="30">
        <v>0.1</v>
      </c>
      <c r="K10" s="15" t="s">
        <v>11</v>
      </c>
      <c r="L10" s="30">
        <v>0.1</v>
      </c>
      <c r="M10" s="15" t="s">
        <v>11</v>
      </c>
    </row>
    <row r="11" spans="1:16" ht="16.5" customHeight="1">
      <c r="A11" s="388"/>
      <c r="B11" s="391"/>
      <c r="C11" s="30">
        <v>0</v>
      </c>
      <c r="D11" s="30">
        <v>0</v>
      </c>
      <c r="E11" s="15" t="s">
        <v>12</v>
      </c>
      <c r="F11" s="30">
        <v>0</v>
      </c>
      <c r="G11" s="15" t="s">
        <v>12</v>
      </c>
      <c r="H11" s="30">
        <v>0</v>
      </c>
      <c r="I11" s="15" t="s">
        <v>12</v>
      </c>
      <c r="J11" s="30">
        <v>0</v>
      </c>
      <c r="K11" s="15" t="s">
        <v>12</v>
      </c>
      <c r="L11" s="30">
        <v>0</v>
      </c>
      <c r="M11" s="15" t="s">
        <v>12</v>
      </c>
    </row>
    <row r="12" spans="1:16" ht="16.5" customHeight="1">
      <c r="B12" s="202"/>
      <c r="D12" s="203"/>
      <c r="E12" s="204"/>
      <c r="F12" s="203"/>
      <c r="G12" s="204"/>
      <c r="H12" s="203"/>
      <c r="I12" s="204"/>
      <c r="J12" s="203"/>
      <c r="K12" s="204"/>
      <c r="L12" s="203"/>
      <c r="M12" s="204"/>
    </row>
    <row r="13" spans="1:16" customFormat="1" ht="16.5" customHeight="1">
      <c r="A13" s="193"/>
      <c r="B13" s="194"/>
      <c r="C13" s="195"/>
      <c r="D13" s="196">
        <v>3</v>
      </c>
      <c r="E13" s="190" t="s">
        <v>947</v>
      </c>
      <c r="F13" s="191">
        <v>3</v>
      </c>
      <c r="G13" s="190" t="s">
        <v>1</v>
      </c>
      <c r="H13" s="191">
        <v>3</v>
      </c>
      <c r="I13" s="192" t="s">
        <v>2</v>
      </c>
      <c r="J13" s="191">
        <v>3</v>
      </c>
      <c r="K13" s="192" t="s">
        <v>3</v>
      </c>
      <c r="L13" s="191">
        <v>3</v>
      </c>
      <c r="M13" s="192" t="s">
        <v>4</v>
      </c>
    </row>
    <row r="14" spans="1:16" customFormat="1" ht="16.5">
      <c r="A14" s="386" t="s">
        <v>648</v>
      </c>
      <c r="B14" s="389" t="s">
        <v>93</v>
      </c>
      <c r="C14" s="30" t="s">
        <v>1023</v>
      </c>
      <c r="D14" s="30" t="s">
        <v>1023</v>
      </c>
      <c r="E14" s="51" t="s">
        <v>1023</v>
      </c>
      <c r="F14" s="30" t="s">
        <v>1023</v>
      </c>
      <c r="G14" s="51" t="s">
        <v>1023</v>
      </c>
      <c r="H14" s="30" t="s">
        <v>1023</v>
      </c>
      <c r="I14" s="51" t="s">
        <v>1023</v>
      </c>
      <c r="J14" s="30" t="s">
        <v>1023</v>
      </c>
      <c r="K14" s="51" t="s">
        <v>1023</v>
      </c>
      <c r="L14" s="30" t="s">
        <v>1023</v>
      </c>
      <c r="M14" s="51" t="s">
        <v>1023</v>
      </c>
    </row>
    <row r="15" spans="1:16" customFormat="1" ht="49.5">
      <c r="A15" s="387"/>
      <c r="B15" s="390"/>
      <c r="C15" s="30">
        <v>0.15</v>
      </c>
      <c r="D15" s="30">
        <v>0.15</v>
      </c>
      <c r="E15" s="56" t="s">
        <v>633</v>
      </c>
      <c r="F15" s="30">
        <v>0.15</v>
      </c>
      <c r="G15" s="56" t="s">
        <v>633</v>
      </c>
      <c r="H15" s="30">
        <v>0.15</v>
      </c>
      <c r="I15" s="56" t="s">
        <v>633</v>
      </c>
      <c r="J15" s="30">
        <v>0.15</v>
      </c>
      <c r="K15" s="56" t="s">
        <v>633</v>
      </c>
      <c r="L15" s="30">
        <v>0.15</v>
      </c>
      <c r="M15" s="56" t="s">
        <v>633</v>
      </c>
    </row>
    <row r="16" spans="1:16" ht="16.5" customHeight="1">
      <c r="A16" s="387"/>
      <c r="B16" s="390"/>
      <c r="C16" s="30">
        <v>0.1</v>
      </c>
      <c r="D16" s="30">
        <v>0.1</v>
      </c>
      <c r="E16" s="56" t="s">
        <v>631</v>
      </c>
      <c r="F16" s="30">
        <v>0.1</v>
      </c>
      <c r="G16" s="56" t="s">
        <v>631</v>
      </c>
      <c r="H16" s="30">
        <v>0.1</v>
      </c>
      <c r="I16" s="56" t="s">
        <v>631</v>
      </c>
      <c r="J16" s="30">
        <v>0.1</v>
      </c>
      <c r="K16" s="56" t="s">
        <v>631</v>
      </c>
      <c r="L16" s="30">
        <v>0.1</v>
      </c>
      <c r="M16" s="56" t="s">
        <v>631</v>
      </c>
    </row>
    <row r="17" spans="1:16" ht="16.5" customHeight="1">
      <c r="A17" s="387"/>
      <c r="B17" s="390"/>
      <c r="C17" s="30">
        <v>0.05</v>
      </c>
      <c r="D17" s="30">
        <v>0.05</v>
      </c>
      <c r="E17" s="56" t="s">
        <v>632</v>
      </c>
      <c r="F17" s="30">
        <v>0.05</v>
      </c>
      <c r="G17" s="56" t="s">
        <v>632</v>
      </c>
      <c r="H17" s="30">
        <v>0.05</v>
      </c>
      <c r="I17" s="56" t="s">
        <v>632</v>
      </c>
      <c r="J17" s="30">
        <v>0.05</v>
      </c>
      <c r="K17" s="56" t="s">
        <v>632</v>
      </c>
      <c r="L17" s="30">
        <v>0.05</v>
      </c>
      <c r="M17" s="56" t="s">
        <v>632</v>
      </c>
    </row>
    <row r="18" spans="1:16" ht="16.5" customHeight="1">
      <c r="A18" s="387"/>
      <c r="B18" s="390"/>
      <c r="C18" s="30">
        <v>0</v>
      </c>
      <c r="D18" s="30">
        <v>0</v>
      </c>
      <c r="E18" s="56" t="s">
        <v>562</v>
      </c>
      <c r="F18" s="30">
        <v>0</v>
      </c>
      <c r="G18" s="56" t="s">
        <v>562</v>
      </c>
      <c r="H18" s="30">
        <v>0</v>
      </c>
      <c r="I18" s="56" t="s">
        <v>562</v>
      </c>
      <c r="J18" s="30">
        <v>0</v>
      </c>
      <c r="K18" s="56" t="s">
        <v>562</v>
      </c>
      <c r="L18" s="30">
        <v>0</v>
      </c>
      <c r="M18" s="56" t="s">
        <v>562</v>
      </c>
    </row>
    <row r="19" spans="1:16" ht="16.5" customHeight="1">
      <c r="A19" s="388"/>
      <c r="B19" s="391"/>
      <c r="C19" s="30"/>
      <c r="D19" s="30"/>
      <c r="E19" s="56"/>
      <c r="F19" s="30"/>
      <c r="G19" s="56"/>
      <c r="H19" s="30"/>
      <c r="I19" s="56"/>
      <c r="J19" s="30"/>
      <c r="K19" s="56"/>
      <c r="L19" s="30"/>
      <c r="M19" s="56"/>
      <c r="O19" s="6"/>
      <c r="P19" s="6"/>
    </row>
    <row r="20" spans="1:16" ht="16.5" customHeight="1">
      <c r="B20" s="202"/>
      <c r="D20" s="203"/>
      <c r="E20" s="204"/>
      <c r="F20" s="203"/>
      <c r="G20" s="204"/>
      <c r="H20" s="203"/>
      <c r="I20" s="204"/>
      <c r="J20" s="203"/>
      <c r="K20" s="204"/>
      <c r="L20" s="203"/>
      <c r="M20" s="204"/>
    </row>
    <row r="21" spans="1:16" customFormat="1" ht="16.5" customHeight="1">
      <c r="A21" s="193"/>
      <c r="B21" s="194"/>
      <c r="C21" s="195"/>
      <c r="D21" s="196">
        <v>3</v>
      </c>
      <c r="E21" s="190" t="s">
        <v>947</v>
      </c>
      <c r="F21" s="191">
        <v>3</v>
      </c>
      <c r="G21" s="190" t="s">
        <v>1</v>
      </c>
      <c r="H21" s="191">
        <v>3</v>
      </c>
      <c r="I21" s="192" t="s">
        <v>2</v>
      </c>
      <c r="J21" s="191">
        <v>3</v>
      </c>
      <c r="K21" s="192" t="s">
        <v>3</v>
      </c>
      <c r="L21" s="191">
        <v>3</v>
      </c>
      <c r="M21" s="192" t="s">
        <v>4</v>
      </c>
    </row>
    <row r="22" spans="1:16" customFormat="1" ht="16.5">
      <c r="A22" s="386" t="s">
        <v>643</v>
      </c>
      <c r="B22" s="389" t="s">
        <v>94</v>
      </c>
      <c r="C22" s="30" t="s">
        <v>1023</v>
      </c>
      <c r="D22" s="30" t="s">
        <v>1023</v>
      </c>
      <c r="E22" s="51" t="s">
        <v>1023</v>
      </c>
      <c r="F22" s="30" t="s">
        <v>1023</v>
      </c>
      <c r="G22" s="51" t="s">
        <v>1023</v>
      </c>
      <c r="H22" s="30" t="s">
        <v>1023</v>
      </c>
      <c r="I22" s="51" t="s">
        <v>1023</v>
      </c>
      <c r="J22" s="30" t="s">
        <v>1023</v>
      </c>
      <c r="K22" s="51" t="s">
        <v>1023</v>
      </c>
      <c r="L22" s="30" t="s">
        <v>1023</v>
      </c>
      <c r="M22" s="51" t="s">
        <v>1023</v>
      </c>
    </row>
    <row r="23" spans="1:16" ht="16.5" customHeight="1">
      <c r="A23" s="387"/>
      <c r="B23" s="390"/>
      <c r="C23" s="30">
        <v>0.15</v>
      </c>
      <c r="D23" s="30">
        <v>0.15</v>
      </c>
      <c r="E23" s="56" t="s">
        <v>636</v>
      </c>
      <c r="F23" s="30">
        <v>0.15</v>
      </c>
      <c r="G23" s="56" t="s">
        <v>636</v>
      </c>
      <c r="H23" s="30">
        <v>0.15</v>
      </c>
      <c r="I23" s="56" t="s">
        <v>636</v>
      </c>
      <c r="J23" s="30">
        <v>0.15</v>
      </c>
      <c r="K23" s="56" t="s">
        <v>636</v>
      </c>
      <c r="L23" s="30">
        <v>0.15</v>
      </c>
      <c r="M23" s="56" t="s">
        <v>636</v>
      </c>
    </row>
    <row r="24" spans="1:16" ht="16.5" customHeight="1">
      <c r="A24" s="387"/>
      <c r="B24" s="390"/>
      <c r="C24" s="30">
        <v>0.1</v>
      </c>
      <c r="D24" s="30">
        <v>0.1</v>
      </c>
      <c r="E24" s="56" t="s">
        <v>631</v>
      </c>
      <c r="F24" s="30">
        <v>0.1</v>
      </c>
      <c r="G24" s="56" t="s">
        <v>631</v>
      </c>
      <c r="H24" s="30">
        <v>0.1</v>
      </c>
      <c r="I24" s="56" t="s">
        <v>631</v>
      </c>
      <c r="J24" s="30">
        <v>0.1</v>
      </c>
      <c r="K24" s="56" t="s">
        <v>631</v>
      </c>
      <c r="L24" s="30">
        <v>0.1</v>
      </c>
      <c r="M24" s="56" t="s">
        <v>631</v>
      </c>
    </row>
    <row r="25" spans="1:16" ht="16.5" customHeight="1">
      <c r="A25" s="387"/>
      <c r="B25" s="390"/>
      <c r="C25" s="30">
        <v>0.05</v>
      </c>
      <c r="D25" s="30">
        <v>0.05</v>
      </c>
      <c r="E25" s="56" t="s">
        <v>632</v>
      </c>
      <c r="F25" s="30">
        <v>0.05</v>
      </c>
      <c r="G25" s="56" t="s">
        <v>632</v>
      </c>
      <c r="H25" s="30">
        <v>0.05</v>
      </c>
      <c r="I25" s="56" t="s">
        <v>632</v>
      </c>
      <c r="J25" s="30">
        <v>0.05</v>
      </c>
      <c r="K25" s="56" t="s">
        <v>632</v>
      </c>
      <c r="L25" s="30">
        <v>0.05</v>
      </c>
      <c r="M25" s="56" t="s">
        <v>632</v>
      </c>
    </row>
    <row r="26" spans="1:16" ht="16.5" customHeight="1">
      <c r="A26" s="387"/>
      <c r="B26" s="390"/>
      <c r="C26" s="30">
        <v>0</v>
      </c>
      <c r="D26" s="30">
        <v>0</v>
      </c>
      <c r="E26" s="56" t="s">
        <v>562</v>
      </c>
      <c r="F26" s="30">
        <v>0</v>
      </c>
      <c r="G26" s="56" t="s">
        <v>562</v>
      </c>
      <c r="H26" s="30">
        <v>0</v>
      </c>
      <c r="I26" s="56" t="s">
        <v>562</v>
      </c>
      <c r="J26" s="30">
        <v>0</v>
      </c>
      <c r="K26" s="56" t="s">
        <v>562</v>
      </c>
      <c r="L26" s="30">
        <v>0</v>
      </c>
      <c r="M26" s="56" t="s">
        <v>562</v>
      </c>
    </row>
    <row r="27" spans="1:16" ht="20.25" customHeight="1">
      <c r="A27" s="388"/>
      <c r="B27" s="391"/>
      <c r="C27" s="30"/>
      <c r="D27" s="30"/>
      <c r="E27" s="56"/>
      <c r="F27" s="30"/>
      <c r="G27" s="56"/>
      <c r="H27" s="30"/>
      <c r="I27" s="56"/>
      <c r="J27" s="30"/>
      <c r="K27" s="56"/>
      <c r="L27" s="30"/>
      <c r="M27" s="56"/>
    </row>
    <row r="28" spans="1:16" ht="16.5" customHeight="1">
      <c r="B28" s="202"/>
      <c r="D28" s="203"/>
      <c r="E28" s="204"/>
      <c r="F28" s="203"/>
      <c r="G28" s="204"/>
      <c r="H28" s="203"/>
      <c r="I28" s="204"/>
      <c r="J28" s="203"/>
      <c r="K28" s="204"/>
      <c r="L28" s="203"/>
      <c r="M28" s="204"/>
    </row>
    <row r="29" spans="1:16" customFormat="1" ht="16.5" customHeight="1">
      <c r="A29" s="193"/>
      <c r="B29" s="194"/>
      <c r="C29" s="195"/>
      <c r="D29" s="196">
        <v>3</v>
      </c>
      <c r="E29" s="190" t="s">
        <v>947</v>
      </c>
      <c r="F29" s="191">
        <v>3</v>
      </c>
      <c r="G29" s="190" t="s">
        <v>1</v>
      </c>
      <c r="H29" s="191">
        <v>3</v>
      </c>
      <c r="I29" s="192" t="s">
        <v>2</v>
      </c>
      <c r="J29" s="191">
        <v>3</v>
      </c>
      <c r="K29" s="192" t="s">
        <v>3</v>
      </c>
      <c r="L29" s="191">
        <v>3</v>
      </c>
      <c r="M29" s="192" t="s">
        <v>4</v>
      </c>
    </row>
    <row r="30" spans="1:16" customFormat="1" ht="16.5">
      <c r="A30" s="386" t="s">
        <v>628</v>
      </c>
      <c r="B30" s="389" t="s">
        <v>95</v>
      </c>
      <c r="C30" s="30" t="s">
        <v>1023</v>
      </c>
      <c r="D30" s="30" t="s">
        <v>1023</v>
      </c>
      <c r="E30" s="51" t="s">
        <v>1023</v>
      </c>
      <c r="F30" s="30" t="s">
        <v>1023</v>
      </c>
      <c r="G30" s="51" t="s">
        <v>1023</v>
      </c>
      <c r="H30" s="30" t="s">
        <v>1023</v>
      </c>
      <c r="I30" s="51" t="s">
        <v>1023</v>
      </c>
      <c r="J30" s="30" t="s">
        <v>1023</v>
      </c>
      <c r="K30" s="51" t="s">
        <v>1023</v>
      </c>
      <c r="L30" s="30" t="s">
        <v>1023</v>
      </c>
      <c r="M30" s="51" t="s">
        <v>1023</v>
      </c>
    </row>
    <row r="31" spans="1:16" customFormat="1" ht="49.5">
      <c r="A31" s="387"/>
      <c r="B31" s="390"/>
      <c r="C31" s="30">
        <v>0.25</v>
      </c>
      <c r="D31" s="30">
        <v>0.25</v>
      </c>
      <c r="E31" s="56" t="s">
        <v>641</v>
      </c>
      <c r="F31" s="30">
        <v>0.25</v>
      </c>
      <c r="G31" s="56" t="s">
        <v>641</v>
      </c>
      <c r="H31" s="30">
        <v>0.25</v>
      </c>
      <c r="I31" s="56" t="s">
        <v>641</v>
      </c>
      <c r="J31" s="30">
        <v>0.25</v>
      </c>
      <c r="K31" s="56" t="s">
        <v>641</v>
      </c>
      <c r="L31" s="30">
        <v>0.25</v>
      </c>
      <c r="M31" s="56" t="s">
        <v>641</v>
      </c>
    </row>
    <row r="32" spans="1:16" ht="66">
      <c r="A32" s="387"/>
      <c r="B32" s="390"/>
      <c r="C32" s="30">
        <v>0.15</v>
      </c>
      <c r="D32" s="30">
        <v>0.15</v>
      </c>
      <c r="E32" s="56" t="s">
        <v>640</v>
      </c>
      <c r="F32" s="30">
        <v>0.15</v>
      </c>
      <c r="G32" s="56" t="s">
        <v>640</v>
      </c>
      <c r="H32" s="30">
        <v>0.15</v>
      </c>
      <c r="I32" s="56" t="s">
        <v>640</v>
      </c>
      <c r="J32" s="30">
        <v>0.15</v>
      </c>
      <c r="K32" s="56" t="s">
        <v>640</v>
      </c>
      <c r="L32" s="30">
        <v>0.15</v>
      </c>
      <c r="M32" s="56" t="s">
        <v>640</v>
      </c>
    </row>
    <row r="33" spans="1:13" ht="16.5" customHeight="1">
      <c r="A33" s="387"/>
      <c r="B33" s="390"/>
      <c r="C33" s="30">
        <v>0.1</v>
      </c>
      <c r="D33" s="30">
        <v>0.1</v>
      </c>
      <c r="E33" s="56" t="s">
        <v>639</v>
      </c>
      <c r="F33" s="30">
        <v>0.1</v>
      </c>
      <c r="G33" s="56" t="s">
        <v>639</v>
      </c>
      <c r="H33" s="30">
        <v>0.1</v>
      </c>
      <c r="I33" s="56" t="s">
        <v>639</v>
      </c>
      <c r="J33" s="30">
        <v>0.1</v>
      </c>
      <c r="K33" s="56" t="s">
        <v>639</v>
      </c>
      <c r="L33" s="30">
        <v>0.1</v>
      </c>
      <c r="M33" s="56" t="s">
        <v>639</v>
      </c>
    </row>
    <row r="34" spans="1:13" ht="16.5" customHeight="1">
      <c r="A34" s="387"/>
      <c r="B34" s="390"/>
      <c r="C34" s="30">
        <v>0</v>
      </c>
      <c r="D34" s="30">
        <v>0</v>
      </c>
      <c r="E34" s="56" t="s">
        <v>562</v>
      </c>
      <c r="F34" s="30">
        <v>0</v>
      </c>
      <c r="G34" s="56" t="s">
        <v>562</v>
      </c>
      <c r="H34" s="30">
        <v>0</v>
      </c>
      <c r="I34" s="56" t="s">
        <v>562</v>
      </c>
      <c r="J34" s="30">
        <v>0</v>
      </c>
      <c r="K34" s="56" t="s">
        <v>562</v>
      </c>
      <c r="L34" s="30">
        <v>0</v>
      </c>
      <c r="M34" s="56" t="s">
        <v>562</v>
      </c>
    </row>
    <row r="35" spans="1:13" ht="16.5" customHeight="1">
      <c r="A35" s="388"/>
      <c r="B35" s="391"/>
      <c r="C35" s="30"/>
      <c r="D35" s="30"/>
      <c r="E35" s="56"/>
      <c r="F35" s="30"/>
      <c r="G35" s="56"/>
      <c r="H35" s="30"/>
      <c r="I35" s="56"/>
      <c r="J35" s="30"/>
      <c r="K35" s="56"/>
      <c r="L35" s="30"/>
      <c r="M35" s="56"/>
    </row>
    <row r="36" spans="1:13" ht="16.5" customHeight="1"/>
    <row r="38" spans="1:13" ht="16.5" customHeight="1"/>
    <row r="39" spans="1:13" ht="16.5" customHeight="1"/>
    <row r="41" spans="1:13" customFormat="1">
      <c r="A41" s="44"/>
      <c r="B41" s="2"/>
      <c r="C41" s="33"/>
      <c r="D41" s="20"/>
      <c r="E41" s="10"/>
      <c r="F41" s="24"/>
      <c r="G41" s="10"/>
      <c r="H41" s="24"/>
      <c r="I41" s="10"/>
      <c r="J41" s="24"/>
      <c r="K41" s="10"/>
      <c r="L41" s="24"/>
      <c r="M41" s="10"/>
    </row>
    <row r="43" spans="1:13" ht="16.5" customHeight="1"/>
    <row r="45" spans="1:13" customFormat="1">
      <c r="A45" s="44"/>
      <c r="B45" s="2"/>
      <c r="C45" s="33"/>
      <c r="D45" s="20"/>
      <c r="E45" s="10"/>
      <c r="F45" s="24"/>
      <c r="G45" s="10"/>
      <c r="H45" s="24"/>
      <c r="I45" s="10"/>
      <c r="J45" s="24"/>
      <c r="K45" s="10"/>
      <c r="L45" s="24"/>
      <c r="M45" s="10"/>
    </row>
    <row r="48" spans="1:13" ht="16.5" customHeight="1"/>
    <row r="49" spans="1:13" ht="17.25" customHeight="1"/>
    <row r="51" spans="1:13" ht="16.5" customHeight="1"/>
    <row r="52" spans="1:13" ht="16.5" customHeight="1"/>
    <row r="53" spans="1:13" customFormat="1">
      <c r="A53" s="44"/>
      <c r="B53" s="2"/>
      <c r="C53" s="33"/>
      <c r="D53" s="20"/>
      <c r="E53" s="10"/>
      <c r="F53" s="24"/>
      <c r="G53" s="10"/>
      <c r="H53" s="24"/>
      <c r="I53" s="10"/>
      <c r="J53" s="24"/>
      <c r="K53" s="10"/>
      <c r="L53" s="24"/>
      <c r="M53" s="10"/>
    </row>
    <row r="55" spans="1:13" ht="16.5" customHeight="1"/>
    <row r="57" spans="1:13" customFormat="1">
      <c r="A57" s="44"/>
      <c r="B57" s="2"/>
      <c r="C57" s="33"/>
      <c r="D57" s="20"/>
      <c r="E57" s="10"/>
      <c r="F57" s="24"/>
      <c r="G57" s="10"/>
      <c r="H57" s="24"/>
      <c r="I57" s="10"/>
      <c r="J57" s="24"/>
      <c r="K57" s="10"/>
      <c r="L57" s="24"/>
      <c r="M57" s="10"/>
    </row>
    <row r="59" spans="1:13" ht="16.5" customHeight="1"/>
    <row r="60" spans="1:13" ht="16.5" customHeight="1"/>
    <row r="61" spans="1:13" ht="16.5" customHeight="1"/>
    <row r="63" spans="1:13" customFormat="1">
      <c r="A63" s="44"/>
      <c r="B63" s="2"/>
      <c r="C63" s="33"/>
      <c r="D63" s="20"/>
      <c r="E63" s="10"/>
      <c r="F63" s="24"/>
      <c r="G63" s="10"/>
      <c r="H63" s="24"/>
      <c r="I63" s="10"/>
      <c r="J63" s="24"/>
      <c r="K63" s="10"/>
      <c r="L63" s="24"/>
      <c r="M63" s="10"/>
    </row>
    <row r="65" spans="1:13" ht="16.5" customHeight="1"/>
    <row r="66" spans="1:13" ht="16.5" customHeight="1"/>
    <row r="67" spans="1:13" ht="16.5" customHeight="1"/>
    <row r="69" spans="1:13" customFormat="1">
      <c r="A69" s="44"/>
      <c r="B69" s="2"/>
      <c r="C69" s="33"/>
      <c r="D69" s="20"/>
      <c r="E69" s="10"/>
      <c r="F69" s="24"/>
      <c r="G69" s="10"/>
      <c r="H69" s="24"/>
      <c r="I69" s="10"/>
      <c r="J69" s="24"/>
      <c r="K69" s="10"/>
      <c r="L69" s="24"/>
      <c r="M69" s="10"/>
    </row>
    <row r="71" spans="1:13" ht="16.5" customHeight="1"/>
    <row r="72" spans="1:13" ht="16.5" customHeight="1"/>
    <row r="73" spans="1:13" ht="16.5" customHeight="1"/>
    <row r="74" spans="1:13" ht="16.5" customHeight="1"/>
    <row r="75" spans="1:13" ht="16.5" customHeight="1"/>
    <row r="76" spans="1:13" customFormat="1">
      <c r="A76" s="44"/>
      <c r="B76" s="2"/>
      <c r="C76" s="33"/>
      <c r="D76" s="20"/>
      <c r="E76" s="10"/>
      <c r="F76" s="24"/>
      <c r="G76" s="10"/>
      <c r="H76" s="24"/>
      <c r="I76" s="10"/>
      <c r="J76" s="24"/>
      <c r="K76" s="10"/>
      <c r="L76" s="24"/>
      <c r="M76" s="10"/>
    </row>
    <row r="78" spans="1:13" ht="16.5" customHeight="1"/>
    <row r="79" spans="1:13" ht="16.5" customHeight="1"/>
    <row r="80" spans="1:13" ht="16.5" customHeight="1"/>
    <row r="81" spans="1:13" ht="16.5" customHeight="1"/>
    <row r="82" spans="1:13" ht="16.5" customHeight="1"/>
    <row r="83" spans="1:13" customFormat="1">
      <c r="A83" s="44"/>
      <c r="B83" s="2"/>
      <c r="C83" s="33"/>
      <c r="D83" s="20"/>
      <c r="E83" s="10"/>
      <c r="F83" s="24"/>
      <c r="G83" s="10"/>
      <c r="H83" s="24"/>
      <c r="I83" s="10"/>
      <c r="J83" s="24"/>
      <c r="K83" s="10"/>
      <c r="L83" s="24"/>
      <c r="M83" s="10"/>
    </row>
    <row r="85" spans="1:13" ht="16.5" customHeight="1"/>
    <row r="86" spans="1:13" ht="16.5" customHeight="1"/>
    <row r="87" spans="1:13" ht="16.5" customHeight="1"/>
    <row r="88" spans="1:13" ht="16.5" customHeight="1"/>
    <row r="89" spans="1:13" ht="16.5" customHeight="1"/>
    <row r="90" spans="1:13" customFormat="1">
      <c r="A90" s="44"/>
      <c r="B90" s="2"/>
      <c r="C90" s="33"/>
      <c r="D90" s="20"/>
      <c r="E90" s="10"/>
      <c r="F90" s="24"/>
      <c r="G90" s="10"/>
      <c r="H90" s="24"/>
      <c r="I90" s="10"/>
      <c r="J90" s="24"/>
      <c r="K90" s="10"/>
      <c r="L90" s="24"/>
      <c r="M90" s="10"/>
    </row>
    <row r="92" spans="1:13" ht="16.5" customHeight="1"/>
    <row r="93" spans="1:13" ht="16.5" customHeight="1"/>
    <row r="94" spans="1:13" customFormat="1">
      <c r="A94" s="44"/>
      <c r="B94" s="2"/>
      <c r="C94" s="33"/>
      <c r="D94" s="20"/>
      <c r="E94" s="10"/>
      <c r="F94" s="24"/>
      <c r="G94" s="10"/>
      <c r="H94" s="24"/>
      <c r="I94" s="10"/>
      <c r="J94" s="24"/>
      <c r="K94" s="10"/>
      <c r="L94" s="24"/>
      <c r="M94" s="10"/>
    </row>
    <row r="96" spans="1:13" ht="16.5" customHeight="1"/>
    <row r="97" spans="1:13" ht="16.5" customHeight="1"/>
    <row r="98" spans="1:13" ht="16.5" customHeight="1"/>
    <row r="99" spans="1:13" ht="16.5" customHeight="1"/>
    <row r="101" spans="1:13" customFormat="1">
      <c r="A101" s="44"/>
      <c r="B101" s="2"/>
      <c r="C101" s="33"/>
      <c r="D101" s="20"/>
      <c r="E101" s="10"/>
      <c r="F101" s="24"/>
      <c r="G101" s="10"/>
      <c r="H101" s="24"/>
      <c r="I101" s="10"/>
      <c r="J101" s="24"/>
      <c r="K101" s="10"/>
      <c r="L101" s="24"/>
      <c r="M101" s="10"/>
    </row>
    <row r="104" spans="1:13" ht="16.5" customHeight="1"/>
    <row r="105" spans="1:13" ht="16.5" customHeight="1"/>
    <row r="107" spans="1:13" ht="16.5" customHeight="1"/>
    <row r="108" spans="1:13" ht="16.5" customHeight="1"/>
    <row r="109" spans="1:13" customFormat="1">
      <c r="A109" s="44"/>
      <c r="B109" s="2"/>
      <c r="C109" s="33"/>
      <c r="D109" s="20"/>
      <c r="E109" s="10"/>
      <c r="F109" s="24"/>
      <c r="G109" s="10"/>
      <c r="H109" s="24"/>
      <c r="I109" s="10"/>
      <c r="J109" s="24"/>
      <c r="K109" s="10"/>
      <c r="L109" s="24"/>
      <c r="M109" s="10"/>
    </row>
    <row r="115" spans="1:13" ht="16.5" customHeight="1"/>
    <row r="116" spans="1:13" ht="16.5" customHeight="1"/>
    <row r="117" spans="1:13" customFormat="1">
      <c r="A117" s="44"/>
      <c r="B117" s="2"/>
      <c r="C117" s="33"/>
      <c r="D117" s="20"/>
      <c r="E117" s="10"/>
      <c r="F117" s="24"/>
      <c r="G117" s="10"/>
      <c r="H117" s="24"/>
      <c r="I117" s="10"/>
      <c r="J117" s="24"/>
      <c r="K117" s="10"/>
      <c r="L117" s="24"/>
      <c r="M117" s="10"/>
    </row>
    <row r="119" spans="1:13" ht="16.5" customHeight="1"/>
    <row r="120" spans="1:13" ht="16.5" customHeight="1"/>
    <row r="121" spans="1:13" ht="16.5" customHeight="1"/>
    <row r="122" spans="1:13" ht="16.5" customHeight="1"/>
    <row r="123" spans="1:13" ht="16.5" customHeight="1"/>
    <row r="125" spans="1:13" ht="16.5" customHeight="1"/>
    <row r="126" spans="1:13" ht="16.5" customHeight="1"/>
    <row r="127" spans="1:13" customFormat="1">
      <c r="A127" s="44"/>
      <c r="B127" s="2"/>
      <c r="C127" s="33"/>
      <c r="D127" s="20"/>
      <c r="E127" s="10"/>
      <c r="F127" s="24"/>
      <c r="G127" s="10"/>
      <c r="H127" s="24"/>
      <c r="I127" s="10"/>
      <c r="J127" s="24"/>
      <c r="K127" s="10"/>
      <c r="L127" s="24"/>
      <c r="M127" s="10"/>
    </row>
    <row r="129" spans="1:13" ht="16.5" customHeight="1"/>
    <row r="130" spans="1:13" ht="16.5" customHeight="1"/>
    <row r="131" spans="1:13" ht="16.5" customHeight="1"/>
    <row r="133" spans="1:13" customFormat="1">
      <c r="A133" s="44"/>
      <c r="B133" s="2"/>
      <c r="C133" s="33"/>
      <c r="D133" s="20"/>
      <c r="E133" s="10"/>
      <c r="F133" s="24"/>
      <c r="G133" s="10"/>
      <c r="H133" s="24"/>
      <c r="I133" s="10"/>
      <c r="J133" s="24"/>
      <c r="K133" s="10"/>
      <c r="L133" s="24"/>
      <c r="M133" s="10"/>
    </row>
    <row r="136" spans="1:13" ht="16.5" customHeight="1"/>
    <row r="137" spans="1:13" ht="16.5" customHeight="1"/>
    <row r="138" spans="1:13" ht="16.5" customHeight="1"/>
    <row r="139" spans="1:13" ht="16.5" customHeight="1"/>
    <row r="140" spans="1:13" ht="16.5" customHeight="1"/>
    <row r="141" spans="1:13" customFormat="1">
      <c r="A141" s="44"/>
      <c r="B141" s="2"/>
      <c r="C141" s="33"/>
      <c r="D141" s="20"/>
      <c r="E141" s="10"/>
      <c r="F141" s="24"/>
      <c r="G141" s="10"/>
      <c r="H141" s="24"/>
      <c r="I141" s="10"/>
      <c r="J141" s="24"/>
      <c r="K141" s="10"/>
      <c r="L141" s="24"/>
      <c r="M141" s="10"/>
    </row>
    <row r="143" spans="1:13" ht="16.5" customHeight="1"/>
    <row r="144" spans="1:13" ht="16.5" customHeight="1"/>
    <row r="145" spans="1:13" ht="16.5" customHeight="1"/>
    <row r="146" spans="1:13" ht="16.5" customHeight="1"/>
    <row r="147" spans="1:13" ht="16.5" customHeight="1"/>
    <row r="148" spans="1:13" customFormat="1">
      <c r="A148" s="44"/>
      <c r="B148" s="2"/>
      <c r="C148" s="33"/>
      <c r="D148" s="20"/>
      <c r="E148" s="10"/>
      <c r="F148" s="24"/>
      <c r="G148" s="10"/>
      <c r="H148" s="24"/>
      <c r="I148" s="10"/>
      <c r="J148" s="24"/>
      <c r="K148" s="10"/>
      <c r="L148" s="24"/>
      <c r="M148" s="10"/>
    </row>
    <row r="150" spans="1:13" ht="16.5" customHeight="1"/>
    <row r="151" spans="1:13" ht="16.5" customHeight="1"/>
    <row r="152" spans="1:13" ht="16.5" customHeight="1"/>
    <row r="153" spans="1:13" ht="16.5" customHeight="1"/>
    <row r="154" spans="1:13" ht="16.5" customHeight="1"/>
    <row r="155" spans="1:13" customFormat="1">
      <c r="A155" s="44"/>
      <c r="B155" s="2"/>
      <c r="C155" s="33"/>
      <c r="D155" s="20"/>
      <c r="E155" s="10"/>
      <c r="F155" s="24"/>
      <c r="G155" s="10"/>
      <c r="H155" s="24"/>
      <c r="I155" s="10"/>
      <c r="J155" s="24"/>
      <c r="K155" s="10"/>
      <c r="L155" s="24"/>
      <c r="M155" s="10"/>
    </row>
    <row r="158" spans="1:13" ht="16.5" customHeight="1"/>
    <row r="159" spans="1:13" ht="16.5" customHeight="1"/>
    <row r="160" spans="1:13" ht="16.5" customHeight="1"/>
    <row r="161" spans="1:13" ht="16.5" customHeight="1"/>
    <row r="162" spans="1:13" ht="16.5" customHeight="1"/>
    <row r="163" spans="1:13" customFormat="1">
      <c r="A163" s="44"/>
      <c r="B163" s="2"/>
      <c r="C163" s="33"/>
      <c r="D163" s="20"/>
      <c r="E163" s="10"/>
      <c r="F163" s="24"/>
      <c r="G163" s="10"/>
      <c r="H163" s="24"/>
      <c r="I163" s="10"/>
      <c r="J163" s="24"/>
      <c r="K163" s="10"/>
      <c r="L163" s="24"/>
      <c r="M163" s="10"/>
    </row>
    <row r="165" spans="1:13" ht="16.5" customHeight="1"/>
    <row r="166" spans="1:13" ht="16.5" customHeight="1"/>
    <row r="167" spans="1:13" ht="16.5" customHeight="1"/>
    <row r="168" spans="1:13" ht="16.5" customHeight="1"/>
    <row r="169" spans="1:13" ht="16.5" customHeight="1"/>
    <row r="170" spans="1:13" customFormat="1">
      <c r="A170" s="44"/>
      <c r="B170" s="2"/>
      <c r="C170" s="33"/>
      <c r="D170" s="20"/>
      <c r="E170" s="10"/>
      <c r="F170" s="24"/>
      <c r="G170" s="10"/>
      <c r="H170" s="24"/>
      <c r="I170" s="10"/>
      <c r="J170" s="24"/>
      <c r="K170" s="10"/>
      <c r="L170" s="24"/>
      <c r="M170" s="10"/>
    </row>
    <row r="172" spans="1:13" ht="16.5" customHeight="1"/>
    <row r="173" spans="1:13" ht="16.5" customHeight="1"/>
    <row r="174" spans="1:13" ht="16.5" customHeight="1"/>
    <row r="175" spans="1:13" ht="16.5" customHeight="1"/>
    <row r="176" spans="1:13" ht="16.5" customHeight="1"/>
    <row r="177" spans="1:13" customFormat="1">
      <c r="A177" s="44"/>
      <c r="B177" s="2"/>
      <c r="C177" s="33"/>
      <c r="D177" s="20"/>
      <c r="E177" s="10"/>
      <c r="F177" s="24"/>
      <c r="G177" s="10"/>
      <c r="H177" s="24"/>
      <c r="I177" s="10"/>
      <c r="J177" s="24"/>
      <c r="K177" s="10"/>
      <c r="L177" s="24"/>
      <c r="M177" s="10"/>
    </row>
    <row r="179" spans="1:13" ht="16.5" customHeight="1"/>
    <row r="180" spans="1:13" ht="16.5" customHeight="1"/>
    <row r="181" spans="1:13" ht="16.5" customHeight="1"/>
    <row r="182" spans="1:13" ht="16.5" customHeight="1"/>
    <row r="183" spans="1:13" ht="16.5" customHeight="1"/>
    <row r="184" spans="1:13" customFormat="1">
      <c r="A184" s="44"/>
      <c r="B184" s="2"/>
      <c r="C184" s="33"/>
      <c r="D184" s="20"/>
      <c r="E184" s="10"/>
      <c r="F184" s="24"/>
      <c r="G184" s="10"/>
      <c r="H184" s="24"/>
      <c r="I184" s="10"/>
      <c r="J184" s="24"/>
      <c r="K184" s="10"/>
      <c r="L184" s="24"/>
      <c r="M184" s="10"/>
    </row>
    <row r="188" spans="1:13" ht="16.5" customHeight="1"/>
    <row r="189" spans="1:13" ht="16.5" customHeight="1"/>
    <row r="190" spans="1:13" ht="16.5" customHeight="1"/>
    <row r="191" spans="1:13" ht="16.5" customHeight="1"/>
    <row r="192" spans="1:13" customFormat="1">
      <c r="A192" s="44"/>
      <c r="B192" s="2"/>
      <c r="C192" s="33"/>
      <c r="D192" s="20"/>
      <c r="E192" s="10"/>
      <c r="F192" s="24"/>
      <c r="G192" s="10"/>
      <c r="H192" s="24"/>
      <c r="I192" s="10"/>
      <c r="J192" s="24"/>
      <c r="K192" s="10"/>
      <c r="L192" s="24"/>
      <c r="M192" s="10"/>
    </row>
    <row r="194" spans="1:13" ht="16.5" customHeight="1"/>
    <row r="195" spans="1:13" ht="16.5" customHeight="1"/>
    <row r="196" spans="1:13" ht="16.5" customHeight="1"/>
    <row r="197" spans="1:13" ht="16.5" customHeight="1"/>
    <row r="198" spans="1:13" ht="16.5" customHeight="1"/>
    <row r="199" spans="1:13" customFormat="1">
      <c r="A199" s="44"/>
      <c r="B199" s="2"/>
      <c r="C199" s="33"/>
      <c r="D199" s="20"/>
      <c r="E199" s="10"/>
      <c r="F199" s="24"/>
      <c r="G199" s="10"/>
      <c r="H199" s="24"/>
      <c r="I199" s="10"/>
      <c r="J199" s="24"/>
      <c r="K199" s="10"/>
      <c r="L199" s="24"/>
      <c r="M199" s="10"/>
    </row>
    <row r="201" spans="1:13" ht="16.5" customHeight="1"/>
    <row r="202" spans="1:13" ht="16.5" customHeight="1"/>
    <row r="203" spans="1:13" ht="16.5" customHeight="1"/>
    <row r="204" spans="1:13" ht="16.5" customHeight="1"/>
    <row r="205" spans="1:13" ht="16.5" customHeight="1"/>
    <row r="206" spans="1:13" customFormat="1">
      <c r="A206" s="44"/>
      <c r="B206" s="2"/>
      <c r="C206" s="33"/>
      <c r="D206" s="20"/>
      <c r="E206" s="10"/>
      <c r="F206" s="24"/>
      <c r="G206" s="10"/>
      <c r="H206" s="24"/>
      <c r="I206" s="10"/>
      <c r="J206" s="24"/>
      <c r="K206" s="10"/>
      <c r="L206" s="24"/>
      <c r="M206" s="10"/>
    </row>
    <row r="208" spans="1:13" ht="16.5" customHeight="1"/>
    <row r="209" spans="1:13" ht="16.5" customHeight="1"/>
    <row r="210" spans="1:13" ht="16.5" customHeight="1"/>
    <row r="211" spans="1:13" ht="16.5" customHeight="1"/>
    <row r="212" spans="1:13" customFormat="1">
      <c r="A212" s="44"/>
      <c r="B212" s="2"/>
      <c r="C212" s="33"/>
      <c r="D212" s="20"/>
      <c r="E212" s="10"/>
      <c r="F212" s="24"/>
      <c r="G212" s="10"/>
      <c r="H212" s="24"/>
      <c r="I212" s="10"/>
      <c r="J212" s="24"/>
      <c r="K212" s="10"/>
      <c r="L212" s="24"/>
      <c r="M212" s="10"/>
    </row>
    <row r="214" spans="1:13" ht="16.5" customHeight="1"/>
    <row r="215" spans="1:13" ht="16.5" customHeight="1"/>
    <row r="217" spans="1:13" ht="16.5" customHeight="1"/>
    <row r="218" spans="1:13" ht="16.5" customHeight="1"/>
    <row r="219" spans="1:13" ht="16.5" customHeight="1"/>
    <row r="220" spans="1:13" customFormat="1">
      <c r="A220" s="44"/>
      <c r="B220" s="2"/>
      <c r="C220" s="33"/>
      <c r="D220" s="20"/>
      <c r="E220" s="10"/>
      <c r="F220" s="24"/>
      <c r="G220" s="10"/>
      <c r="H220" s="24"/>
      <c r="I220" s="10"/>
      <c r="J220" s="24"/>
      <c r="K220" s="10"/>
      <c r="L220" s="24"/>
      <c r="M220" s="10"/>
    </row>
    <row r="222" spans="1:13" ht="16.5" customHeight="1"/>
    <row r="223" spans="1:13" ht="16.5" customHeight="1"/>
    <row r="224" spans="1:13" ht="16.5" customHeight="1"/>
    <row r="226" spans="1:13" customFormat="1">
      <c r="A226" s="44"/>
      <c r="B226" s="2"/>
      <c r="C226" s="33"/>
      <c r="D226" s="20"/>
      <c r="E226" s="10"/>
      <c r="F226" s="24"/>
      <c r="G226" s="10"/>
      <c r="H226" s="24"/>
      <c r="I226" s="10"/>
      <c r="J226" s="24"/>
      <c r="K226" s="10"/>
      <c r="L226" s="24"/>
      <c r="M226" s="10"/>
    </row>
    <row r="228" spans="1:13" ht="20.25" customHeight="1"/>
    <row r="229" spans="1:13" ht="20.25" customHeight="1"/>
    <row r="230" spans="1:13" ht="16.5" customHeight="1"/>
    <row r="231" spans="1:13" ht="20.25" customHeight="1"/>
    <row r="232" spans="1:13" customFormat="1">
      <c r="A232" s="44"/>
      <c r="B232" s="2"/>
      <c r="C232" s="33"/>
      <c r="D232" s="20"/>
      <c r="E232" s="10"/>
      <c r="F232" s="24"/>
      <c r="G232" s="10"/>
      <c r="H232" s="24"/>
      <c r="I232" s="10"/>
      <c r="J232" s="24"/>
      <c r="K232" s="10"/>
      <c r="L232" s="24"/>
      <c r="M232" s="10"/>
    </row>
    <row r="235" spans="1:13" ht="16.5" customHeight="1"/>
    <row r="237" spans="1:13" ht="16.5" customHeight="1"/>
    <row r="238" spans="1:13" ht="16.5" customHeight="1"/>
    <row r="239" spans="1:13" ht="16.5" customHeight="1"/>
    <row r="240" spans="1:13" customFormat="1">
      <c r="A240" s="44"/>
      <c r="B240" s="2"/>
      <c r="C240" s="33"/>
      <c r="D240" s="20"/>
      <c r="E240" s="10"/>
      <c r="F240" s="24"/>
      <c r="G240" s="10"/>
      <c r="H240" s="24"/>
      <c r="I240" s="10"/>
      <c r="J240" s="24"/>
      <c r="K240" s="10"/>
      <c r="L240" s="24"/>
      <c r="M240" s="10"/>
    </row>
    <row r="242" spans="1:13" ht="16.5" customHeight="1"/>
    <row r="243" spans="1:13" ht="16.5" customHeight="1"/>
    <row r="244" spans="1:13" ht="16.5" customHeight="1"/>
    <row r="245" spans="1:13" ht="16.5" customHeight="1"/>
    <row r="246" spans="1:13" customFormat="1">
      <c r="A246" s="44"/>
      <c r="B246" s="2"/>
      <c r="C246" s="33"/>
      <c r="D246" s="20"/>
      <c r="E246" s="10"/>
      <c r="F246" s="24"/>
      <c r="G246" s="10"/>
      <c r="H246" s="24"/>
      <c r="I246" s="10"/>
      <c r="J246" s="24"/>
      <c r="K246" s="10"/>
      <c r="L246" s="24"/>
      <c r="M246" s="10"/>
    </row>
    <row r="248" spans="1:13" ht="15" customHeight="1"/>
    <row r="249" spans="1:13" ht="15" customHeight="1"/>
    <row r="250" spans="1:13" ht="16.5" customHeight="1"/>
    <row r="252" spans="1:13" customFormat="1">
      <c r="A252" s="44"/>
      <c r="B252" s="2"/>
      <c r="C252" s="33"/>
      <c r="D252" s="20"/>
      <c r="E252" s="10"/>
      <c r="F252" s="24"/>
      <c r="G252" s="10"/>
      <c r="H252" s="24"/>
      <c r="I252" s="10"/>
      <c r="J252" s="24"/>
      <c r="K252" s="10"/>
      <c r="L252" s="24"/>
      <c r="M252" s="10"/>
    </row>
    <row r="254" spans="1:13" ht="16.5" customHeight="1"/>
    <row r="257" spans="1:15" ht="16.5" customHeight="1"/>
    <row r="259" spans="1:15" customFormat="1">
      <c r="A259" s="44"/>
      <c r="B259" s="2"/>
      <c r="C259" s="33"/>
      <c r="D259" s="20"/>
      <c r="E259" s="10"/>
      <c r="F259" s="24"/>
      <c r="G259" s="10"/>
      <c r="H259" s="24"/>
      <c r="I259" s="10"/>
      <c r="J259" s="24"/>
      <c r="K259" s="10"/>
      <c r="L259" s="24"/>
      <c r="M259" s="10"/>
    </row>
    <row r="261" spans="1:15" ht="16.5" customHeight="1"/>
    <row r="264" spans="1:15" ht="32.25" customHeight="1"/>
    <row r="266" spans="1:15" customFormat="1">
      <c r="A266" s="44"/>
      <c r="B266" s="2"/>
      <c r="C266" s="33"/>
      <c r="D266" s="20"/>
      <c r="E266" s="10"/>
      <c r="F266" s="24"/>
      <c r="G266" s="10"/>
      <c r="H266" s="24"/>
      <c r="I266" s="10"/>
      <c r="J266" s="24"/>
      <c r="K266" s="10"/>
      <c r="L266" s="24"/>
      <c r="M266" s="10"/>
    </row>
    <row r="268" spans="1:15" ht="17.25" customHeight="1" thickBot="1">
      <c r="N268" s="201"/>
    </row>
    <row r="269" spans="1:15" ht="16.5" customHeight="1">
      <c r="N269" s="112" t="s">
        <v>660</v>
      </c>
    </row>
    <row r="270" spans="1:15" ht="16.5" customHeight="1">
      <c r="N270" s="113" t="s">
        <v>661</v>
      </c>
      <c r="O270" s="1">
        <f>300*0.05</f>
        <v>15</v>
      </c>
    </row>
    <row r="271" spans="1:15" ht="16.5" customHeight="1">
      <c r="N271" s="113" t="s">
        <v>662</v>
      </c>
    </row>
    <row r="272" spans="1:15" ht="16.5" customHeight="1"/>
    <row r="273" spans="1:14" ht="17.25" customHeight="1" thickBot="1">
      <c r="N273" s="74" t="s">
        <v>12</v>
      </c>
    </row>
    <row r="274" spans="1:14" customFormat="1">
      <c r="A274" s="44"/>
      <c r="B274" s="2"/>
      <c r="C274" s="33"/>
      <c r="D274" s="20"/>
      <c r="E274" s="10"/>
      <c r="F274" s="24"/>
      <c r="G274" s="10"/>
      <c r="H274" s="24"/>
      <c r="I274" s="10"/>
      <c r="J274" s="24"/>
      <c r="K274" s="10"/>
      <c r="L274" s="24"/>
      <c r="M274" s="10"/>
    </row>
    <row r="276" spans="1:14" ht="16.5" customHeight="1"/>
    <row r="277" spans="1:14" ht="16.5" customHeight="1"/>
    <row r="278" spans="1:14" ht="16.5" customHeight="1"/>
    <row r="279" spans="1:14" ht="16.5" customHeight="1"/>
    <row r="280" spans="1:14" ht="16.5" customHeight="1"/>
    <row r="281" spans="1:14" ht="16.5" customHeight="1"/>
    <row r="282" spans="1:14" customFormat="1">
      <c r="A282" s="44"/>
      <c r="B282" s="2"/>
      <c r="C282" s="33"/>
      <c r="D282" s="20"/>
      <c r="E282" s="10"/>
      <c r="F282" s="24"/>
      <c r="G282" s="10"/>
      <c r="H282" s="24"/>
      <c r="I282" s="10"/>
      <c r="J282" s="24"/>
      <c r="K282" s="10"/>
      <c r="L282" s="24"/>
      <c r="M282" s="10"/>
    </row>
    <row r="286" spans="1:14" ht="16.5" customHeight="1"/>
    <row r="287" spans="1:14" ht="16.5" customHeight="1"/>
    <row r="288" spans="1:14" customFormat="1">
      <c r="A288" s="44"/>
      <c r="B288" s="2"/>
      <c r="C288" s="33"/>
      <c r="D288" s="20"/>
      <c r="E288" s="10"/>
      <c r="F288" s="24"/>
      <c r="G288" s="10"/>
      <c r="H288" s="24"/>
      <c r="I288" s="10"/>
      <c r="J288" s="24"/>
      <c r="K288" s="10"/>
      <c r="L288" s="24"/>
      <c r="M288" s="10"/>
    </row>
    <row r="291" spans="1:13" ht="16.5" customHeight="1"/>
    <row r="292" spans="1:13" ht="16.5" customHeight="1"/>
    <row r="293" spans="1:13" ht="16.5" customHeight="1"/>
    <row r="294" spans="1:13" ht="16.5" customHeight="1"/>
    <row r="295" spans="1:13" ht="16.5" customHeight="1"/>
    <row r="296" spans="1:13" customFormat="1">
      <c r="A296" s="44"/>
      <c r="B296" s="2"/>
      <c r="C296" s="33"/>
      <c r="D296" s="20"/>
      <c r="E296" s="10"/>
      <c r="F296" s="24"/>
      <c r="G296" s="10"/>
      <c r="H296" s="24"/>
      <c r="I296" s="10"/>
      <c r="J296" s="24"/>
      <c r="K296" s="10"/>
      <c r="L296" s="24"/>
      <c r="M296" s="10"/>
    </row>
    <row r="298" spans="1:13" ht="16.5" customHeight="1"/>
    <row r="302" spans="1:13" ht="16.5" customHeight="1"/>
    <row r="304" spans="1:13" customFormat="1">
      <c r="A304" s="44"/>
      <c r="B304" s="2"/>
      <c r="C304" s="33"/>
      <c r="D304" s="20"/>
      <c r="E304" s="10"/>
      <c r="F304" s="24"/>
      <c r="G304" s="10"/>
      <c r="H304" s="24"/>
      <c r="I304" s="10"/>
      <c r="J304" s="24"/>
      <c r="K304" s="10"/>
      <c r="L304" s="24"/>
      <c r="M304" s="10"/>
    </row>
    <row r="306" spans="1:13" ht="20.25" customHeight="1"/>
    <row r="307" spans="1:13" ht="20.25" customHeight="1"/>
    <row r="308" spans="1:13" ht="20.25" customHeight="1"/>
    <row r="309" spans="1:13" ht="16.5" customHeight="1"/>
    <row r="310" spans="1:13" ht="20.25" customHeight="1"/>
    <row r="311" spans="1:13" customFormat="1">
      <c r="A311" s="44"/>
      <c r="B311" s="2"/>
      <c r="C311" s="33"/>
      <c r="D311" s="20"/>
      <c r="E311" s="10"/>
      <c r="F311" s="24"/>
      <c r="G311" s="10"/>
      <c r="H311" s="24"/>
      <c r="I311" s="10"/>
      <c r="J311" s="24"/>
      <c r="K311" s="10"/>
      <c r="L311" s="24"/>
      <c r="M311" s="10"/>
    </row>
    <row r="313" spans="1:13" ht="16.5" customHeight="1"/>
    <row r="314" spans="1:13" ht="16.5" customHeight="1"/>
    <row r="315" spans="1:13" ht="16.5" customHeight="1"/>
    <row r="316" spans="1:13" ht="16.5" customHeight="1"/>
    <row r="317" spans="1:13" ht="16.5" customHeight="1"/>
    <row r="318" spans="1:13" customFormat="1">
      <c r="A318" s="44"/>
      <c r="B318" s="2"/>
      <c r="C318" s="33"/>
      <c r="D318" s="20"/>
      <c r="E318" s="10"/>
      <c r="F318" s="24"/>
      <c r="G318" s="10"/>
      <c r="H318" s="24"/>
      <c r="I318" s="10"/>
      <c r="J318" s="24"/>
      <c r="K318" s="10"/>
      <c r="L318" s="24"/>
      <c r="M318" s="10"/>
    </row>
    <row r="321" spans="1:13" ht="16.5" customHeight="1"/>
    <row r="322" spans="1:13" ht="16.5" customHeight="1"/>
    <row r="323" spans="1:13" ht="16.5" customHeight="1"/>
    <row r="324" spans="1:13" ht="16.5" customHeight="1"/>
    <row r="325" spans="1:13" ht="16.5" customHeight="1"/>
    <row r="326" spans="1:13" customFormat="1">
      <c r="A326" s="44"/>
      <c r="B326" s="2"/>
      <c r="C326" s="33"/>
      <c r="D326" s="20"/>
      <c r="E326" s="10"/>
      <c r="F326" s="24"/>
      <c r="G326" s="10"/>
      <c r="H326" s="24"/>
      <c r="I326" s="10"/>
      <c r="J326" s="24"/>
      <c r="K326" s="10"/>
      <c r="L326" s="24"/>
      <c r="M326" s="10"/>
    </row>
    <row r="328" spans="1:13" ht="16.5" customHeight="1"/>
    <row r="329" spans="1:13" ht="16.5" customHeight="1"/>
    <row r="334" spans="1:13" customFormat="1">
      <c r="A334" s="44"/>
      <c r="B334" s="2"/>
      <c r="C334" s="33"/>
      <c r="D334" s="20"/>
      <c r="E334" s="10"/>
      <c r="F334" s="24"/>
      <c r="G334" s="10"/>
      <c r="H334" s="24"/>
      <c r="I334" s="10"/>
      <c r="J334" s="24"/>
      <c r="K334" s="10"/>
      <c r="L334" s="24"/>
      <c r="M334" s="10"/>
    </row>
    <row r="336" spans="1:13" ht="16.5" customHeight="1"/>
    <row r="337" spans="1:13" ht="51.75" customHeight="1"/>
    <row r="339" spans="1:13" ht="16.5" customHeight="1"/>
    <row r="341" spans="1:13" customFormat="1">
      <c r="A341" s="44"/>
      <c r="B341" s="2"/>
      <c r="C341" s="33"/>
      <c r="D341" s="20"/>
      <c r="E341" s="10"/>
      <c r="F341" s="24"/>
      <c r="G341" s="10"/>
      <c r="H341" s="24"/>
      <c r="I341" s="10"/>
      <c r="J341" s="24"/>
      <c r="K341" s="10"/>
      <c r="L341" s="24"/>
      <c r="M341" s="10"/>
    </row>
    <row r="343" spans="1:13" ht="16.5" customHeight="1"/>
    <row r="344" spans="1:13" ht="16.5" customHeight="1"/>
    <row r="345" spans="1:13" ht="16.5" customHeight="1"/>
    <row r="346" spans="1:13" ht="16.5" customHeight="1"/>
    <row r="347" spans="1:13" ht="16.5" customHeight="1"/>
    <row r="348" spans="1:13" ht="16.5" customHeight="1"/>
    <row r="349" spans="1:13" customFormat="1">
      <c r="A349" s="44"/>
      <c r="B349" s="2"/>
      <c r="C349" s="33"/>
      <c r="D349" s="20"/>
      <c r="E349" s="10"/>
      <c r="F349" s="24"/>
      <c r="G349" s="10"/>
      <c r="H349" s="24"/>
      <c r="I349" s="10"/>
      <c r="J349" s="24"/>
      <c r="K349" s="10"/>
      <c r="L349" s="24"/>
      <c r="M349" s="10"/>
    </row>
    <row r="353" spans="1:13" ht="16.5" customHeight="1"/>
    <row r="354" spans="1:13" ht="16.5" customHeight="1"/>
    <row r="355" spans="1:13" ht="16.5" customHeight="1"/>
    <row r="356" spans="1:13" ht="16.5" customHeight="1"/>
    <row r="357" spans="1:13" customFormat="1">
      <c r="A357" s="44"/>
      <c r="B357" s="2"/>
      <c r="C357" s="33"/>
      <c r="D357" s="20"/>
      <c r="E357" s="10"/>
      <c r="F357" s="24"/>
      <c r="G357" s="10"/>
      <c r="H357" s="24"/>
      <c r="I357" s="10"/>
      <c r="J357" s="24"/>
      <c r="K357" s="10"/>
      <c r="L357" s="24"/>
      <c r="M357" s="10"/>
    </row>
    <row r="359" spans="1:13" ht="16.5" customHeight="1"/>
    <row r="360" spans="1:13" ht="16.5" customHeight="1"/>
    <row r="361" spans="1:13" ht="16.5" customHeight="1"/>
    <row r="362" spans="1:13" ht="16.5" customHeight="1"/>
    <row r="363" spans="1:13" ht="16.5" customHeight="1"/>
    <row r="364" spans="1:13" customFormat="1">
      <c r="A364" s="44"/>
      <c r="B364" s="2"/>
      <c r="C364" s="33"/>
      <c r="D364" s="20"/>
      <c r="E364" s="10"/>
      <c r="F364" s="24"/>
      <c r="G364" s="10"/>
      <c r="H364" s="24"/>
      <c r="I364" s="10"/>
      <c r="J364" s="24"/>
      <c r="K364" s="10"/>
      <c r="L364" s="24"/>
      <c r="M364" s="10"/>
    </row>
    <row r="366" spans="1:13" ht="16.5" customHeight="1"/>
    <row r="367" spans="1:13" ht="16.5" customHeight="1"/>
    <row r="371" spans="1:17" customFormat="1">
      <c r="A371" s="44"/>
      <c r="B371" s="2"/>
      <c r="C371" s="33"/>
      <c r="D371" s="20"/>
      <c r="E371" s="10"/>
      <c r="F371" s="24"/>
      <c r="G371" s="10"/>
      <c r="H371" s="24"/>
      <c r="I371" s="10"/>
      <c r="J371" s="24"/>
      <c r="K371" s="10"/>
      <c r="L371" s="24"/>
      <c r="M371" s="10"/>
    </row>
    <row r="374" spans="1:17" s="6" customFormat="1" ht="16.5" customHeight="1">
      <c r="A374" s="44"/>
      <c r="B374" s="2"/>
      <c r="C374" s="33"/>
      <c r="D374" s="20"/>
      <c r="E374" s="10"/>
      <c r="F374" s="24"/>
      <c r="G374" s="10"/>
      <c r="H374" s="24"/>
      <c r="I374" s="10"/>
      <c r="J374" s="24"/>
      <c r="K374" s="10"/>
      <c r="L374" s="24"/>
      <c r="M374" s="10"/>
      <c r="N374" s="1"/>
      <c r="O374" s="1"/>
      <c r="P374" s="1"/>
      <c r="Q374" s="1"/>
    </row>
    <row r="375" spans="1:17" s="6" customFormat="1" ht="16.5" customHeight="1">
      <c r="A375" s="44"/>
      <c r="B375" s="2"/>
      <c r="C375" s="33"/>
      <c r="D375" s="20"/>
      <c r="E375" s="10"/>
      <c r="F375" s="24"/>
      <c r="G375" s="10"/>
      <c r="H375" s="24"/>
      <c r="I375" s="10"/>
      <c r="J375" s="24"/>
      <c r="K375" s="10"/>
      <c r="L375" s="24"/>
      <c r="M375" s="10"/>
      <c r="N375" s="1"/>
      <c r="O375" s="1"/>
      <c r="P375" s="1"/>
      <c r="Q375" s="1"/>
    </row>
    <row r="376" spans="1:17" ht="16.5" customHeight="1"/>
    <row r="377" spans="1:17" s="6" customFormat="1" ht="16.5" customHeight="1">
      <c r="A377" s="44"/>
      <c r="B377" s="2"/>
      <c r="C377" s="33"/>
      <c r="D377" s="20"/>
      <c r="E377" s="10"/>
      <c r="F377" s="24"/>
      <c r="G377" s="10"/>
      <c r="H377" s="24"/>
      <c r="I377" s="10"/>
      <c r="J377" s="24"/>
      <c r="K377" s="10"/>
      <c r="L377" s="24"/>
      <c r="M377" s="10"/>
      <c r="N377" s="1"/>
      <c r="O377" s="1"/>
      <c r="P377" s="1"/>
      <c r="Q377" s="1"/>
    </row>
    <row r="378" spans="1:17" customFormat="1">
      <c r="A378" s="44"/>
      <c r="B378" s="2"/>
      <c r="C378" s="33"/>
      <c r="D378" s="20"/>
      <c r="E378" s="10"/>
      <c r="F378" s="24"/>
      <c r="G378" s="10"/>
      <c r="H378" s="24"/>
      <c r="I378" s="10"/>
      <c r="J378" s="24"/>
      <c r="K378" s="10"/>
      <c r="L378" s="24"/>
      <c r="M378" s="10"/>
    </row>
    <row r="381" spans="1:17" s="6" customFormat="1" ht="16.5" customHeight="1">
      <c r="A381" s="44"/>
      <c r="B381" s="2"/>
      <c r="C381" s="33"/>
      <c r="D381" s="20"/>
      <c r="E381" s="10"/>
      <c r="F381" s="24"/>
      <c r="G381" s="10"/>
      <c r="H381" s="24"/>
      <c r="I381" s="10"/>
      <c r="J381" s="24"/>
      <c r="K381" s="10"/>
      <c r="L381" s="24"/>
      <c r="M381" s="10"/>
      <c r="N381" s="1"/>
      <c r="O381" s="1"/>
      <c r="P381" s="1"/>
      <c r="Q381" s="1"/>
    </row>
    <row r="382" spans="1:17" s="6" customFormat="1">
      <c r="A382" s="44"/>
      <c r="B382" s="2"/>
      <c r="C382" s="33"/>
      <c r="D382" s="20"/>
      <c r="E382" s="10"/>
      <c r="F382" s="24"/>
      <c r="G382" s="10"/>
      <c r="H382" s="24"/>
      <c r="I382" s="10"/>
      <c r="J382" s="24"/>
      <c r="K382" s="10"/>
      <c r="L382" s="24"/>
      <c r="M382" s="10"/>
      <c r="N382" s="1"/>
      <c r="O382" s="1"/>
      <c r="P382" s="1"/>
      <c r="Q382" s="1"/>
    </row>
    <row r="384" spans="1:17" s="6" customFormat="1">
      <c r="A384" s="44"/>
      <c r="B384" s="2"/>
      <c r="C384" s="33"/>
      <c r="D384" s="20"/>
      <c r="E384" s="10"/>
      <c r="F384" s="24"/>
      <c r="G384" s="10"/>
      <c r="H384" s="24"/>
      <c r="I384" s="10"/>
      <c r="J384" s="24"/>
      <c r="K384" s="10"/>
      <c r="L384" s="24"/>
      <c r="M384" s="10"/>
      <c r="N384" s="1"/>
      <c r="O384" s="1"/>
      <c r="P384" s="1"/>
      <c r="Q384" s="1"/>
    </row>
    <row r="385" spans="1:17" customFormat="1">
      <c r="A385" s="44"/>
      <c r="B385" s="2"/>
      <c r="C385" s="33"/>
      <c r="D385" s="20"/>
      <c r="E385" s="10"/>
      <c r="F385" s="24"/>
      <c r="G385" s="10"/>
      <c r="H385" s="24"/>
      <c r="I385" s="10"/>
      <c r="J385" s="24"/>
      <c r="K385" s="10"/>
      <c r="L385" s="24"/>
      <c r="M385" s="10"/>
    </row>
    <row r="388" spans="1:17" s="6" customFormat="1" ht="16.5" customHeight="1">
      <c r="A388" s="44"/>
      <c r="B388" s="2"/>
      <c r="C388" s="33"/>
      <c r="D388" s="20"/>
      <c r="E388" s="10"/>
      <c r="F388" s="24"/>
      <c r="G388" s="10"/>
      <c r="H388" s="24"/>
      <c r="I388" s="10"/>
      <c r="J388" s="24"/>
      <c r="K388" s="10"/>
      <c r="L388" s="24"/>
      <c r="M388" s="10"/>
      <c r="N388" s="1"/>
      <c r="O388" s="1"/>
      <c r="P388" s="1"/>
      <c r="Q388" s="1"/>
    </row>
    <row r="389" spans="1:17" s="6" customFormat="1">
      <c r="A389" s="44"/>
      <c r="B389" s="2"/>
      <c r="C389" s="33"/>
      <c r="D389" s="20"/>
      <c r="E389" s="10"/>
      <c r="F389" s="24"/>
      <c r="G389" s="10"/>
      <c r="H389" s="24"/>
      <c r="I389" s="10"/>
      <c r="J389" s="24"/>
      <c r="K389" s="10"/>
      <c r="L389" s="24"/>
      <c r="M389" s="10"/>
      <c r="N389" s="1"/>
      <c r="O389" s="1"/>
      <c r="P389" s="1"/>
      <c r="Q389" s="1"/>
    </row>
    <row r="391" spans="1:17" s="6" customFormat="1" ht="17.25" customHeight="1">
      <c r="A391" s="44"/>
      <c r="B391" s="2"/>
      <c r="C391" s="33"/>
      <c r="D391" s="20"/>
      <c r="E391" s="10"/>
      <c r="F391" s="24"/>
      <c r="G391" s="10"/>
      <c r="H391" s="24"/>
      <c r="I391" s="10"/>
      <c r="J391" s="24"/>
      <c r="K391" s="10"/>
      <c r="L391" s="24"/>
      <c r="M391" s="10"/>
      <c r="N391" s="1"/>
      <c r="O391" s="1"/>
      <c r="P391" s="1"/>
      <c r="Q391" s="1"/>
    </row>
    <row r="392" spans="1:17" customFormat="1">
      <c r="A392" s="44"/>
      <c r="B392" s="2"/>
      <c r="C392" s="33"/>
      <c r="D392" s="20"/>
      <c r="E392" s="10"/>
      <c r="F392" s="24"/>
      <c r="G392" s="10"/>
      <c r="H392" s="24"/>
      <c r="I392" s="10"/>
      <c r="J392" s="24"/>
      <c r="K392" s="10"/>
      <c r="L392" s="24"/>
      <c r="M392" s="10"/>
    </row>
    <row r="394" spans="1:17" ht="16.5" customHeight="1"/>
    <row r="395" spans="1:17" s="6" customFormat="1" ht="16.5" customHeight="1">
      <c r="A395" s="44"/>
      <c r="B395" s="2"/>
      <c r="C395" s="33"/>
      <c r="D395" s="20"/>
      <c r="E395" s="10"/>
      <c r="F395" s="24"/>
      <c r="G395" s="10"/>
      <c r="H395" s="24"/>
      <c r="I395" s="10"/>
      <c r="J395" s="24"/>
      <c r="K395" s="10"/>
      <c r="L395" s="24"/>
      <c r="M395" s="10"/>
      <c r="N395" s="1"/>
      <c r="O395" s="1"/>
      <c r="P395" s="1"/>
      <c r="Q395" s="1"/>
    </row>
    <row r="396" spans="1:17" s="6" customFormat="1" ht="16.5" customHeight="1">
      <c r="A396" s="44"/>
      <c r="B396" s="2"/>
      <c r="C396" s="33"/>
      <c r="D396" s="20"/>
      <c r="E396" s="10"/>
      <c r="F396" s="24"/>
      <c r="G396" s="10"/>
      <c r="H396" s="24"/>
      <c r="I396" s="10"/>
      <c r="J396" s="24"/>
      <c r="K396" s="10"/>
      <c r="L396" s="24"/>
      <c r="M396" s="10"/>
      <c r="N396" s="1"/>
      <c r="O396" s="1"/>
      <c r="P396" s="1"/>
      <c r="Q396" s="1"/>
    </row>
    <row r="397" spans="1:17" ht="16.5" customHeight="1"/>
    <row r="398" spans="1:17" s="6" customFormat="1">
      <c r="A398" s="44"/>
      <c r="B398" s="2"/>
      <c r="C398" s="33"/>
      <c r="D398" s="20"/>
      <c r="E398" s="10"/>
      <c r="F398" s="24"/>
      <c r="G398" s="10"/>
      <c r="H398" s="24"/>
      <c r="I398" s="10"/>
      <c r="J398" s="24"/>
      <c r="K398" s="10"/>
      <c r="L398" s="24"/>
      <c r="M398" s="10"/>
      <c r="N398" s="1"/>
      <c r="O398" s="1"/>
      <c r="P398" s="1"/>
      <c r="Q398" s="1"/>
    </row>
    <row r="399" spans="1:17" customFormat="1">
      <c r="A399" s="44"/>
      <c r="B399" s="2"/>
      <c r="C399" s="33"/>
      <c r="D399" s="20"/>
      <c r="E399" s="10"/>
      <c r="F399" s="24"/>
      <c r="G399" s="10"/>
      <c r="H399" s="24"/>
      <c r="I399" s="10"/>
      <c r="J399" s="24"/>
      <c r="K399" s="10"/>
      <c r="L399" s="24"/>
      <c r="M399" s="10"/>
    </row>
    <row r="401" spans="1:17" ht="16.5" customHeight="1"/>
    <row r="402" spans="1:17" s="6" customFormat="1" ht="16.5" customHeight="1">
      <c r="A402" s="44"/>
      <c r="B402" s="2"/>
      <c r="C402" s="33"/>
      <c r="D402" s="20"/>
      <c r="E402" s="10"/>
      <c r="F402" s="24"/>
      <c r="G402" s="10"/>
      <c r="H402" s="24"/>
      <c r="I402" s="10"/>
      <c r="J402" s="24"/>
      <c r="K402" s="10"/>
      <c r="L402" s="24"/>
      <c r="M402" s="10"/>
      <c r="N402" s="1"/>
      <c r="O402" s="1"/>
      <c r="P402" s="1"/>
      <c r="Q402" s="1"/>
    </row>
    <row r="403" spans="1:17" s="6" customFormat="1">
      <c r="A403" s="44"/>
      <c r="B403" s="2"/>
      <c r="C403" s="33"/>
      <c r="D403" s="20"/>
      <c r="E403" s="10"/>
      <c r="F403" s="24"/>
      <c r="G403" s="10"/>
      <c r="H403" s="24"/>
      <c r="I403" s="10"/>
      <c r="J403" s="24"/>
      <c r="K403" s="10"/>
      <c r="L403" s="24"/>
      <c r="M403" s="10"/>
      <c r="N403" s="1"/>
      <c r="O403" s="1"/>
      <c r="P403" s="1"/>
      <c r="Q403" s="1"/>
    </row>
    <row r="405" spans="1:17" s="6" customFormat="1">
      <c r="A405" s="44"/>
      <c r="B405" s="2"/>
      <c r="C405" s="33"/>
      <c r="D405" s="20"/>
      <c r="E405" s="10"/>
      <c r="F405" s="24"/>
      <c r="G405" s="10"/>
      <c r="H405" s="24"/>
      <c r="I405" s="10"/>
      <c r="J405" s="24"/>
      <c r="K405" s="10"/>
      <c r="L405" s="24"/>
      <c r="M405" s="10"/>
      <c r="N405" s="1"/>
      <c r="O405" s="1"/>
      <c r="P405" s="1"/>
      <c r="Q405" s="1"/>
    </row>
    <row r="406" spans="1:17" customFormat="1">
      <c r="A406" s="44"/>
      <c r="B406" s="2"/>
      <c r="C406" s="33"/>
      <c r="D406" s="20"/>
      <c r="E406" s="10"/>
      <c r="F406" s="24"/>
      <c r="G406" s="10"/>
      <c r="H406" s="24"/>
      <c r="I406" s="10"/>
      <c r="J406" s="24"/>
      <c r="K406" s="10"/>
      <c r="L406" s="24"/>
      <c r="M406" s="10"/>
    </row>
    <row r="408" spans="1:17" ht="16.5" customHeight="1"/>
    <row r="409" spans="1:17" s="6" customFormat="1" ht="16.5" customHeight="1">
      <c r="A409" s="44"/>
      <c r="B409" s="2"/>
      <c r="C409" s="33"/>
      <c r="D409" s="20"/>
      <c r="E409" s="10"/>
      <c r="F409" s="24"/>
      <c r="G409" s="10"/>
      <c r="H409" s="24"/>
      <c r="I409" s="10"/>
      <c r="J409" s="24"/>
      <c r="K409" s="10"/>
      <c r="L409" s="24"/>
      <c r="M409" s="10"/>
      <c r="N409" s="1"/>
      <c r="O409" s="1"/>
      <c r="P409" s="1"/>
      <c r="Q409" s="1"/>
    </row>
    <row r="413" spans="1:17" customFormat="1">
      <c r="A413" s="44"/>
      <c r="B413" s="2"/>
      <c r="C413" s="33"/>
      <c r="D413" s="20"/>
      <c r="E413" s="10"/>
      <c r="F413" s="24"/>
      <c r="G413" s="10"/>
      <c r="H413" s="24"/>
      <c r="I413" s="10"/>
      <c r="J413" s="24"/>
      <c r="K413" s="10"/>
      <c r="L413" s="24"/>
      <c r="M413" s="10"/>
    </row>
    <row r="415" spans="1:17" ht="16.5" customHeight="1"/>
    <row r="416" spans="1:17" ht="16.5" customHeight="1"/>
    <row r="417" spans="1:13" ht="20.25" customHeight="1"/>
    <row r="418" spans="1:13" ht="16.5" customHeight="1"/>
    <row r="419" spans="1:13" ht="20.25" customHeight="1"/>
    <row r="420" spans="1:13" customFormat="1" ht="20.25" customHeight="1">
      <c r="A420" s="44"/>
      <c r="B420" s="2"/>
      <c r="C420" s="33"/>
      <c r="D420" s="20"/>
      <c r="E420" s="10"/>
      <c r="F420" s="24"/>
      <c r="G420" s="10"/>
      <c r="H420" s="24"/>
      <c r="I420" s="10"/>
      <c r="J420" s="24"/>
      <c r="K420" s="10"/>
      <c r="L420" s="24"/>
      <c r="M420" s="10"/>
    </row>
    <row r="424" spans="1:13" ht="16.5" customHeight="1"/>
    <row r="428" spans="1:13" customFormat="1" ht="20.25" customHeight="1">
      <c r="A428" s="44"/>
      <c r="B428" s="2"/>
      <c r="C428" s="33"/>
      <c r="D428" s="20"/>
      <c r="E428" s="10"/>
      <c r="F428" s="24"/>
      <c r="G428" s="10"/>
      <c r="H428" s="24"/>
      <c r="I428" s="10"/>
      <c r="J428" s="24"/>
      <c r="K428" s="10"/>
      <c r="L428" s="24"/>
      <c r="M428" s="10"/>
    </row>
    <row r="430" spans="1:13" ht="16.5" customHeight="1"/>
    <row r="431" spans="1:13" ht="16.5" customHeight="1"/>
    <row r="435" spans="1:13" customFormat="1" ht="20.25" customHeight="1">
      <c r="A435" s="44"/>
      <c r="B435" s="2"/>
      <c r="C435" s="33"/>
      <c r="D435" s="20"/>
      <c r="E435" s="10"/>
      <c r="F435" s="24"/>
      <c r="G435" s="10"/>
      <c r="H435" s="24"/>
      <c r="I435" s="10"/>
      <c r="J435" s="24"/>
      <c r="K435" s="10"/>
      <c r="L435" s="24"/>
      <c r="M435" s="10"/>
    </row>
    <row r="437" spans="1:13" ht="16.5" customHeight="1"/>
    <row r="438" spans="1:13" ht="16.5" customHeight="1"/>
    <row r="442" spans="1:13" customFormat="1" ht="20.25" customHeight="1">
      <c r="A442" s="44"/>
      <c r="B442" s="2"/>
      <c r="C442" s="33"/>
      <c r="D442" s="20"/>
      <c r="E442" s="10"/>
      <c r="F442" s="24"/>
      <c r="G442" s="10"/>
      <c r="H442" s="24"/>
      <c r="I442" s="10"/>
      <c r="J442" s="24"/>
      <c r="K442" s="10"/>
      <c r="L442" s="24"/>
      <c r="M442" s="10"/>
    </row>
    <row r="444" spans="1:13" ht="16.5" customHeight="1"/>
    <row r="445" spans="1:13" ht="16.5" customHeight="1"/>
    <row r="446" spans="1:13" ht="16.5" customHeight="1"/>
    <row r="447" spans="1:13" customFormat="1" ht="20.25" customHeight="1">
      <c r="A447" s="44"/>
      <c r="B447" s="2"/>
      <c r="C447" s="33"/>
      <c r="D447" s="20"/>
      <c r="E447" s="10"/>
      <c r="F447" s="24"/>
      <c r="G447" s="10"/>
      <c r="H447" s="24"/>
      <c r="I447" s="10"/>
      <c r="J447" s="24"/>
      <c r="K447" s="10"/>
      <c r="L447" s="24"/>
      <c r="M447" s="10"/>
    </row>
    <row r="449" ht="24" customHeight="1"/>
    <row r="458" ht="20.25" customHeight="1"/>
    <row r="459" ht="20.25" customHeight="1"/>
    <row r="460" ht="20.25" customHeight="1"/>
    <row r="461" ht="20.25" customHeight="1"/>
    <row r="462" ht="32.25" customHeight="1"/>
    <row r="540" ht="17.25" customHeight="1"/>
  </sheetData>
  <mergeCells count="10">
    <mergeCell ref="A9:A11"/>
    <mergeCell ref="B9:B11"/>
    <mergeCell ref="A4:A6"/>
    <mergeCell ref="B4:B6"/>
    <mergeCell ref="B22:B27"/>
    <mergeCell ref="A30:A35"/>
    <mergeCell ref="B30:B35"/>
    <mergeCell ref="A14:A19"/>
    <mergeCell ref="A22:A27"/>
    <mergeCell ref="B14:B19"/>
  </mergeCells>
  <conditionalFormatting sqref="D1:D3 F1:F3 H1:H3 J1:J3 L1:L3 D36:D1048576 F36:F1048576 H36:H1048576 J36:J1048576 L36:L1048576">
    <cfRule type="cellIs" dxfId="1313" priority="43" stopIfTrue="1" operator="equal">
      <formula>1</formula>
    </cfRule>
    <cfRule type="cellIs" dxfId="1312" priority="44" stopIfTrue="1" operator="equal">
      <formula>2</formula>
    </cfRule>
    <cfRule type="cellIs" dxfId="1311" priority="45" stopIfTrue="1" operator="equal">
      <formula>3</formula>
    </cfRule>
  </conditionalFormatting>
  <conditionalFormatting sqref="D8 F8 H8 J8 L8">
    <cfRule type="cellIs" dxfId="1310" priority="40" stopIfTrue="1" operator="equal">
      <formula>1</formula>
    </cfRule>
    <cfRule type="cellIs" dxfId="1309" priority="41" stopIfTrue="1" operator="equal">
      <formula>2</formula>
    </cfRule>
    <cfRule type="cellIs" dxfId="1308" priority="42" stopIfTrue="1" operator="equal">
      <formula>3</formula>
    </cfRule>
  </conditionalFormatting>
  <conditionalFormatting sqref="D13 F13 H13 J13 L13">
    <cfRule type="cellIs" dxfId="1307" priority="37" stopIfTrue="1" operator="equal">
      <formula>1</formula>
    </cfRule>
    <cfRule type="cellIs" dxfId="1306" priority="38" stopIfTrue="1" operator="equal">
      <formula>2</formula>
    </cfRule>
    <cfRule type="cellIs" dxfId="1305" priority="39" stopIfTrue="1" operator="equal">
      <formula>3</formula>
    </cfRule>
  </conditionalFormatting>
  <conditionalFormatting sqref="D21 F21 H21 J21 L21">
    <cfRule type="cellIs" dxfId="1304" priority="34" stopIfTrue="1" operator="equal">
      <formula>1</formula>
    </cfRule>
    <cfRule type="cellIs" dxfId="1303" priority="35" stopIfTrue="1" operator="equal">
      <formula>2</formula>
    </cfRule>
    <cfRule type="cellIs" dxfId="1302" priority="36" stopIfTrue="1" operator="equal">
      <formula>3</formula>
    </cfRule>
  </conditionalFormatting>
  <conditionalFormatting sqref="D29 F29 H29 J29 L29">
    <cfRule type="cellIs" dxfId="1301" priority="31" stopIfTrue="1" operator="equal">
      <formula>1</formula>
    </cfRule>
    <cfRule type="cellIs" dxfId="1300" priority="32" stopIfTrue="1" operator="equal">
      <formula>2</formula>
    </cfRule>
    <cfRule type="cellIs" dxfId="1299" priority="33" stopIfTrue="1" operator="equal">
      <formula>3</formula>
    </cfRule>
  </conditionalFormatting>
  <pageMargins left="3.937007874015748E-2" right="3.937007874015748E-2" top="0.23622047244094491" bottom="0.23622047244094491" header="0" footer="0"/>
  <pageSetup paperSize="9" scale="6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43"/>
  <sheetViews>
    <sheetView zoomScaleNormal="100" workbookViewId="0">
      <pane ySplit="1" topLeftCell="A2" activePane="bottomLeft" state="frozen"/>
      <selection pane="bottomLeft"/>
    </sheetView>
  </sheetViews>
  <sheetFormatPr defaultColWidth="9.140625" defaultRowHeight="20.25"/>
  <cols>
    <col min="1" max="1" width="7.140625" style="44" customWidth="1"/>
    <col min="2" max="2" width="42" style="2" customWidth="1"/>
    <col min="3" max="3" width="8.140625" style="33" customWidth="1"/>
    <col min="4" max="4" width="7.85546875" style="20" customWidth="1"/>
    <col min="5" max="5" width="23.85546875" style="10" customWidth="1"/>
    <col min="6" max="6" width="7.85546875" style="24" customWidth="1"/>
    <col min="7" max="7" width="23.85546875" style="10" customWidth="1"/>
    <col min="8" max="8" width="7.85546875" style="24" customWidth="1"/>
    <col min="9" max="9" width="23.85546875" style="10" customWidth="1"/>
    <col min="10" max="10" width="7.85546875" style="24" customWidth="1"/>
    <col min="11" max="11" width="23.85546875" style="10" customWidth="1"/>
    <col min="12" max="12" width="7.85546875" style="24" customWidth="1"/>
    <col min="13" max="13" width="23.85546875" style="10" customWidth="1"/>
    <col min="14" max="14" width="9.140625" style="1"/>
    <col min="15" max="16" width="13.42578125" style="1" customWidth="1"/>
    <col min="17" max="17" width="22.140625" style="1" bestFit="1" customWidth="1"/>
    <col min="18" max="16384" width="9.140625" style="1"/>
  </cols>
  <sheetData>
    <row r="1" spans="1:16" ht="16.5">
      <c r="A1" s="88" t="s">
        <v>727</v>
      </c>
      <c r="B1" s="86"/>
      <c r="C1" s="87"/>
      <c r="D1" s="84"/>
      <c r="E1" s="84"/>
      <c r="F1" s="84"/>
      <c r="G1" s="84"/>
      <c r="H1" s="84"/>
      <c r="I1" s="84"/>
      <c r="J1" s="84"/>
      <c r="K1" s="84"/>
      <c r="L1" s="84"/>
      <c r="M1" s="84"/>
      <c r="O1" s="115" t="s">
        <v>1039</v>
      </c>
      <c r="P1" s="115" t="s">
        <v>1039</v>
      </c>
    </row>
    <row r="2" spans="1:16">
      <c r="A2" s="106" t="s">
        <v>1108</v>
      </c>
      <c r="B2" s="106"/>
      <c r="C2" s="107"/>
      <c r="D2" s="97"/>
      <c r="E2" s="98"/>
      <c r="F2" s="99"/>
      <c r="G2" s="98"/>
      <c r="H2" s="99"/>
      <c r="I2" s="98"/>
      <c r="J2" s="99"/>
      <c r="K2" s="98"/>
      <c r="L2" s="99"/>
      <c r="M2" s="98"/>
      <c r="O2" s="6" t="s">
        <v>1023</v>
      </c>
      <c r="P2" s="6" t="s">
        <v>1023</v>
      </c>
    </row>
    <row r="3" spans="1:16">
      <c r="A3" s="193"/>
      <c r="B3" s="194"/>
      <c r="C3" s="195"/>
      <c r="D3" s="196">
        <v>3</v>
      </c>
      <c r="E3" s="190" t="s">
        <v>947</v>
      </c>
      <c r="F3" s="191">
        <v>2</v>
      </c>
      <c r="G3" s="190" t="s">
        <v>1</v>
      </c>
      <c r="H3" s="191">
        <v>2</v>
      </c>
      <c r="I3" s="192" t="s">
        <v>2</v>
      </c>
      <c r="J3" s="191">
        <v>2</v>
      </c>
      <c r="K3" s="192" t="s">
        <v>3</v>
      </c>
      <c r="L3" s="191">
        <v>2</v>
      </c>
      <c r="M3" s="192" t="s">
        <v>4</v>
      </c>
      <c r="O3" s="6" t="s">
        <v>11</v>
      </c>
      <c r="P3" s="6" t="s">
        <v>525</v>
      </c>
    </row>
    <row r="4" spans="1:16" ht="16.5" customHeight="1">
      <c r="A4" s="386" t="s">
        <v>1109</v>
      </c>
      <c r="B4" s="389" t="s">
        <v>163</v>
      </c>
      <c r="C4" s="30" t="s">
        <v>1023</v>
      </c>
      <c r="D4" s="30" t="s">
        <v>1023</v>
      </c>
      <c r="E4" s="51" t="s">
        <v>1023</v>
      </c>
      <c r="F4" s="30" t="s">
        <v>1023</v>
      </c>
      <c r="G4" s="51" t="s">
        <v>1023</v>
      </c>
      <c r="H4" s="30" t="s">
        <v>1023</v>
      </c>
      <c r="I4" s="51" t="s">
        <v>1023</v>
      </c>
      <c r="J4" s="30" t="s">
        <v>1023</v>
      </c>
      <c r="K4" s="51" t="s">
        <v>1023</v>
      </c>
      <c r="L4" s="30" t="s">
        <v>1023</v>
      </c>
      <c r="M4" s="51" t="s">
        <v>1023</v>
      </c>
      <c r="O4" s="6" t="s">
        <v>12</v>
      </c>
      <c r="P4" s="6" t="s">
        <v>235</v>
      </c>
    </row>
    <row r="5" spans="1:16" ht="16.5" customHeight="1">
      <c r="A5" s="387"/>
      <c r="B5" s="390"/>
      <c r="C5" s="30">
        <v>0.1</v>
      </c>
      <c r="D5" s="30">
        <v>0.1</v>
      </c>
      <c r="E5" s="13" t="s">
        <v>1157</v>
      </c>
      <c r="F5" s="30">
        <v>0.1</v>
      </c>
      <c r="G5" s="13" t="s">
        <v>1158</v>
      </c>
      <c r="H5" s="30">
        <v>0.1</v>
      </c>
      <c r="I5" s="13" t="s">
        <v>1160</v>
      </c>
      <c r="J5" s="30">
        <v>0.1</v>
      </c>
      <c r="K5" s="13" t="s">
        <v>1160</v>
      </c>
      <c r="L5" s="30">
        <v>0.1</v>
      </c>
      <c r="M5" s="13" t="s">
        <v>1153</v>
      </c>
      <c r="O5" s="6"/>
      <c r="P5" s="6"/>
    </row>
    <row r="6" spans="1:16" ht="16.5" customHeight="1">
      <c r="A6" s="387"/>
      <c r="B6" s="390"/>
      <c r="C6" s="30">
        <v>0.05</v>
      </c>
      <c r="D6" s="30">
        <v>0.05</v>
      </c>
      <c r="E6" s="13" t="s">
        <v>1156</v>
      </c>
      <c r="F6" s="30">
        <v>0.05</v>
      </c>
      <c r="G6" s="13" t="s">
        <v>1162</v>
      </c>
      <c r="H6" s="30">
        <v>0.05</v>
      </c>
      <c r="I6" s="13" t="s">
        <v>1166</v>
      </c>
      <c r="J6" s="30">
        <v>0.05</v>
      </c>
      <c r="K6" s="13" t="s">
        <v>1163</v>
      </c>
      <c r="L6" s="30">
        <v>0.05</v>
      </c>
      <c r="M6" s="13" t="s">
        <v>1165</v>
      </c>
    </row>
    <row r="7" spans="1:16" ht="16.5" customHeight="1">
      <c r="A7" s="387"/>
      <c r="B7" s="390"/>
      <c r="C7" s="30">
        <v>0</v>
      </c>
      <c r="D7" s="30">
        <v>0</v>
      </c>
      <c r="E7" s="13" t="s">
        <v>1155</v>
      </c>
      <c r="F7" s="30">
        <v>0</v>
      </c>
      <c r="G7" s="102" t="s">
        <v>1161</v>
      </c>
      <c r="H7" s="30">
        <v>0</v>
      </c>
      <c r="I7" s="102" t="s">
        <v>1154</v>
      </c>
      <c r="J7" s="30">
        <v>0</v>
      </c>
      <c r="K7" s="102" t="s">
        <v>1159</v>
      </c>
      <c r="L7" s="30">
        <v>0</v>
      </c>
      <c r="M7" s="102" t="s">
        <v>1164</v>
      </c>
    </row>
    <row r="8" spans="1:16" customFormat="1" ht="16.5" customHeight="1">
      <c r="A8" s="388"/>
      <c r="B8" s="391"/>
      <c r="C8" s="30"/>
      <c r="D8" s="18"/>
      <c r="E8" s="13"/>
      <c r="F8" s="22"/>
      <c r="G8" s="13"/>
      <c r="H8" s="22"/>
      <c r="I8" s="13"/>
      <c r="J8" s="22"/>
      <c r="K8" s="13"/>
      <c r="L8" s="22"/>
      <c r="M8" s="13"/>
    </row>
    <row r="9" spans="1:16" customFormat="1" ht="16.5" customHeight="1"/>
    <row r="10" spans="1:16" ht="16.5" customHeight="1">
      <c r="A10" s="193"/>
      <c r="B10" s="194"/>
      <c r="C10" s="195"/>
      <c r="D10" s="196">
        <v>3</v>
      </c>
      <c r="E10" s="190" t="s">
        <v>947</v>
      </c>
      <c r="F10" s="191">
        <v>3</v>
      </c>
      <c r="G10" s="190" t="s">
        <v>1</v>
      </c>
      <c r="H10" s="191">
        <v>2</v>
      </c>
      <c r="I10" s="192" t="s">
        <v>2</v>
      </c>
      <c r="J10" s="191">
        <v>2</v>
      </c>
      <c r="K10" s="192" t="s">
        <v>3</v>
      </c>
      <c r="L10" s="191">
        <v>1</v>
      </c>
      <c r="M10" s="192" t="s">
        <v>4</v>
      </c>
    </row>
    <row r="11" spans="1:16" ht="16.5" customHeight="1">
      <c r="A11" s="401" t="s">
        <v>1110</v>
      </c>
      <c r="B11" s="337" t="s">
        <v>1220</v>
      </c>
      <c r="C11" s="30" t="s">
        <v>1023</v>
      </c>
      <c r="D11" s="30" t="s">
        <v>1023</v>
      </c>
      <c r="E11" s="51" t="s">
        <v>1023</v>
      </c>
      <c r="F11" s="30" t="s">
        <v>1023</v>
      </c>
      <c r="G11" s="51" t="s">
        <v>1023</v>
      </c>
      <c r="H11" s="30" t="s">
        <v>1023</v>
      </c>
      <c r="I11" s="51" t="s">
        <v>1023</v>
      </c>
      <c r="J11" s="30" t="s">
        <v>1023</v>
      </c>
      <c r="K11" s="51" t="s">
        <v>1023</v>
      </c>
      <c r="L11" s="30" t="s">
        <v>1023</v>
      </c>
      <c r="M11" s="51" t="s">
        <v>1023</v>
      </c>
    </row>
    <row r="12" spans="1:16" ht="16.5" customHeight="1">
      <c r="A12" s="401"/>
      <c r="B12" s="337"/>
      <c r="C12" s="30">
        <v>0.1</v>
      </c>
      <c r="D12" s="30">
        <v>0.1</v>
      </c>
      <c r="E12" s="37" t="s">
        <v>1207</v>
      </c>
      <c r="F12" s="30">
        <v>0.05</v>
      </c>
      <c r="G12" s="37" t="s">
        <v>1207</v>
      </c>
      <c r="H12" s="30">
        <v>0.05</v>
      </c>
      <c r="I12" s="37" t="s">
        <v>1207</v>
      </c>
      <c r="J12" s="30">
        <v>0.05</v>
      </c>
      <c r="K12" s="37" t="s">
        <v>1207</v>
      </c>
      <c r="L12" s="30">
        <v>0</v>
      </c>
      <c r="M12" s="37" t="s">
        <v>1207</v>
      </c>
    </row>
    <row r="13" spans="1:16" ht="49.5">
      <c r="A13" s="401"/>
      <c r="B13" s="337"/>
      <c r="C13" s="30">
        <v>0.05</v>
      </c>
      <c r="D13" s="30">
        <v>0.05</v>
      </c>
      <c r="E13" s="37" t="s">
        <v>1208</v>
      </c>
      <c r="F13" s="30">
        <v>0</v>
      </c>
      <c r="G13" s="37" t="s">
        <v>1208</v>
      </c>
      <c r="H13" s="30">
        <v>0</v>
      </c>
      <c r="I13" s="102" t="s">
        <v>1208</v>
      </c>
      <c r="J13" s="30">
        <v>0</v>
      </c>
      <c r="K13" s="102" t="s">
        <v>1208</v>
      </c>
      <c r="L13" s="30">
        <v>0</v>
      </c>
      <c r="M13" s="37"/>
    </row>
    <row r="14" spans="1:16" ht="16.5" customHeight="1">
      <c r="A14" s="401"/>
      <c r="B14" s="337"/>
      <c r="C14" s="30">
        <v>0</v>
      </c>
      <c r="D14" s="30">
        <v>0</v>
      </c>
      <c r="E14" s="37" t="s">
        <v>1206</v>
      </c>
      <c r="F14" s="30"/>
      <c r="G14" s="37"/>
      <c r="H14" s="30"/>
      <c r="I14" s="37"/>
      <c r="J14" s="30"/>
      <c r="K14" s="37"/>
      <c r="L14" s="30"/>
      <c r="M14" s="37"/>
    </row>
    <row r="15" spans="1:16" ht="16.5" customHeight="1">
      <c r="A15" s="401"/>
      <c r="B15" s="337"/>
      <c r="C15" s="30"/>
      <c r="D15" s="30"/>
      <c r="E15" s="37"/>
      <c r="F15" s="30"/>
      <c r="G15" s="37"/>
      <c r="H15" s="30"/>
      <c r="I15" s="37"/>
      <c r="J15" s="30"/>
      <c r="K15" s="37"/>
      <c r="L15" s="30"/>
      <c r="M15" s="37"/>
    </row>
    <row r="16" spans="1:16" customFormat="1" ht="16.5" customHeight="1"/>
    <row r="17" spans="1:13" ht="16.5" customHeight="1">
      <c r="A17" s="193"/>
      <c r="B17" s="194"/>
      <c r="C17" s="195"/>
      <c r="D17" s="196">
        <v>3</v>
      </c>
      <c r="E17" s="190" t="s">
        <v>947</v>
      </c>
      <c r="F17" s="191">
        <v>3</v>
      </c>
      <c r="G17" s="190" t="s">
        <v>1</v>
      </c>
      <c r="H17" s="191">
        <v>2</v>
      </c>
      <c r="I17" s="192" t="s">
        <v>2</v>
      </c>
      <c r="J17" s="191">
        <v>3</v>
      </c>
      <c r="K17" s="192" t="s">
        <v>3</v>
      </c>
      <c r="L17" s="191">
        <v>3</v>
      </c>
      <c r="M17" s="192" t="s">
        <v>4</v>
      </c>
    </row>
    <row r="18" spans="1:13" ht="16.5" customHeight="1">
      <c r="A18" s="386" t="s">
        <v>1111</v>
      </c>
      <c r="B18" s="389" t="s">
        <v>1209</v>
      </c>
      <c r="C18" s="30" t="s">
        <v>1023</v>
      </c>
      <c r="D18" s="30" t="s">
        <v>1023</v>
      </c>
      <c r="E18" s="51" t="s">
        <v>1023</v>
      </c>
      <c r="F18" s="30" t="s">
        <v>1023</v>
      </c>
      <c r="G18" s="51" t="s">
        <v>1023</v>
      </c>
      <c r="H18" s="30" t="s">
        <v>1023</v>
      </c>
      <c r="I18" s="51" t="s">
        <v>1023</v>
      </c>
      <c r="J18" s="30" t="s">
        <v>1023</v>
      </c>
      <c r="K18" s="51" t="s">
        <v>1023</v>
      </c>
      <c r="L18" s="30" t="s">
        <v>1023</v>
      </c>
      <c r="M18" s="51" t="s">
        <v>1023</v>
      </c>
    </row>
    <row r="19" spans="1:13" ht="16.5" customHeight="1">
      <c r="A19" s="387"/>
      <c r="B19" s="390"/>
      <c r="C19" s="30">
        <v>0.2</v>
      </c>
      <c r="D19" s="30">
        <v>0.2</v>
      </c>
      <c r="E19" s="37" t="s">
        <v>1179</v>
      </c>
      <c r="F19" s="30">
        <v>0.2</v>
      </c>
      <c r="G19" s="37" t="s">
        <v>1179</v>
      </c>
      <c r="H19" s="30">
        <v>0.15</v>
      </c>
      <c r="I19" s="37" t="s">
        <v>1179</v>
      </c>
      <c r="J19" s="30">
        <v>0.1</v>
      </c>
      <c r="K19" s="37" t="s">
        <v>1179</v>
      </c>
      <c r="L19" s="30">
        <v>0.1</v>
      </c>
      <c r="M19" s="37" t="s">
        <v>1179</v>
      </c>
    </row>
    <row r="20" spans="1:13" ht="16.5" customHeight="1">
      <c r="A20" s="387"/>
      <c r="B20" s="390"/>
      <c r="C20" s="30">
        <v>0.15</v>
      </c>
      <c r="D20" s="30">
        <v>0.15</v>
      </c>
      <c r="E20" s="37" t="s">
        <v>1180</v>
      </c>
      <c r="F20" s="30">
        <v>0.15</v>
      </c>
      <c r="G20" s="37" t="s">
        <v>1180</v>
      </c>
      <c r="H20" s="30">
        <v>0.1</v>
      </c>
      <c r="I20" s="37" t="s">
        <v>1180</v>
      </c>
      <c r="J20" s="30">
        <v>0</v>
      </c>
      <c r="K20" s="37" t="s">
        <v>1180</v>
      </c>
      <c r="L20" s="30">
        <v>0</v>
      </c>
      <c r="M20" s="37" t="s">
        <v>1180</v>
      </c>
    </row>
    <row r="21" spans="1:13" ht="16.5" customHeight="1">
      <c r="A21" s="387"/>
      <c r="B21" s="390"/>
      <c r="C21" s="30">
        <v>0</v>
      </c>
      <c r="D21" s="30">
        <v>0</v>
      </c>
      <c r="E21" s="37" t="s">
        <v>235</v>
      </c>
      <c r="F21" s="30">
        <v>0.1</v>
      </c>
      <c r="G21" s="37" t="s">
        <v>235</v>
      </c>
      <c r="H21" s="30">
        <v>0</v>
      </c>
      <c r="I21" s="102" t="s">
        <v>235</v>
      </c>
      <c r="J21" s="30">
        <v>0</v>
      </c>
      <c r="K21" s="37"/>
      <c r="L21" s="30">
        <v>0</v>
      </c>
      <c r="M21" s="37"/>
    </row>
    <row r="22" spans="1:13" ht="16.5" customHeight="1">
      <c r="A22" s="388"/>
      <c r="B22" s="391"/>
      <c r="C22" s="30"/>
      <c r="D22" s="30"/>
      <c r="E22" s="13"/>
      <c r="F22" s="30"/>
      <c r="G22" s="13"/>
      <c r="H22" s="30"/>
      <c r="I22" s="13"/>
      <c r="J22" s="30"/>
      <c r="K22" s="13"/>
      <c r="L22" s="30"/>
      <c r="M22" s="37"/>
    </row>
    <row r="23" spans="1:13" customFormat="1" ht="16.5" customHeight="1"/>
    <row r="24" spans="1:13" ht="16.5" customHeight="1">
      <c r="A24" s="193"/>
      <c r="B24" s="194"/>
      <c r="C24" s="195"/>
      <c r="D24" s="196">
        <v>3</v>
      </c>
      <c r="E24" s="190" t="s">
        <v>947</v>
      </c>
      <c r="F24" s="191">
        <v>3</v>
      </c>
      <c r="G24" s="190" t="s">
        <v>1</v>
      </c>
      <c r="H24" s="191">
        <v>2</v>
      </c>
      <c r="I24" s="192" t="s">
        <v>2</v>
      </c>
      <c r="J24" s="191">
        <v>2</v>
      </c>
      <c r="K24" s="192" t="s">
        <v>3</v>
      </c>
      <c r="L24" s="191">
        <v>2</v>
      </c>
      <c r="M24" s="192" t="s">
        <v>4</v>
      </c>
    </row>
    <row r="25" spans="1:13" ht="16.5" customHeight="1">
      <c r="A25" s="386" t="s">
        <v>1112</v>
      </c>
      <c r="B25" s="389" t="s">
        <v>1210</v>
      </c>
      <c r="C25" s="30" t="s">
        <v>1023</v>
      </c>
      <c r="D25" s="30" t="s">
        <v>1023</v>
      </c>
      <c r="E25" s="51" t="s">
        <v>1023</v>
      </c>
      <c r="F25" s="30" t="s">
        <v>1023</v>
      </c>
      <c r="G25" s="51" t="s">
        <v>1023</v>
      </c>
      <c r="H25" s="30" t="s">
        <v>1023</v>
      </c>
      <c r="I25" s="51" t="s">
        <v>1023</v>
      </c>
      <c r="J25" s="30" t="s">
        <v>1023</v>
      </c>
      <c r="K25" s="51" t="s">
        <v>1023</v>
      </c>
      <c r="L25" s="30" t="s">
        <v>1023</v>
      </c>
      <c r="M25" s="51" t="s">
        <v>1023</v>
      </c>
    </row>
    <row r="26" spans="1:13" ht="16.5" customHeight="1">
      <c r="A26" s="387"/>
      <c r="B26" s="390"/>
      <c r="C26" s="30">
        <v>0.2</v>
      </c>
      <c r="D26" s="30">
        <v>0.2</v>
      </c>
      <c r="E26" s="13" t="s">
        <v>1185</v>
      </c>
      <c r="F26" s="30">
        <v>0.2</v>
      </c>
      <c r="G26" s="13" t="s">
        <v>1185</v>
      </c>
      <c r="H26" s="30">
        <v>0.2</v>
      </c>
      <c r="I26" s="13" t="s">
        <v>1185</v>
      </c>
      <c r="J26" s="30">
        <v>0.1</v>
      </c>
      <c r="K26" s="13" t="s">
        <v>1185</v>
      </c>
      <c r="L26" s="30">
        <v>0.05</v>
      </c>
      <c r="M26" s="13" t="s">
        <v>1185</v>
      </c>
    </row>
    <row r="27" spans="1:13" ht="16.5" customHeight="1">
      <c r="A27" s="387"/>
      <c r="B27" s="390"/>
      <c r="C27" s="30">
        <v>0.1</v>
      </c>
      <c r="D27" s="30">
        <v>0.1</v>
      </c>
      <c r="E27" s="13" t="s">
        <v>1186</v>
      </c>
      <c r="F27" s="30">
        <v>0.1</v>
      </c>
      <c r="G27" s="13" t="s">
        <v>1186</v>
      </c>
      <c r="H27" s="30">
        <v>0.1</v>
      </c>
      <c r="I27" s="13" t="s">
        <v>1186</v>
      </c>
      <c r="J27" s="30">
        <v>0.05</v>
      </c>
      <c r="K27" s="13" t="s">
        <v>1186</v>
      </c>
      <c r="L27" s="30">
        <v>0</v>
      </c>
      <c r="M27" s="102" t="s">
        <v>1186</v>
      </c>
    </row>
    <row r="28" spans="1:13" ht="16.5" customHeight="1">
      <c r="A28" s="387"/>
      <c r="B28" s="390"/>
      <c r="C28" s="30">
        <v>0.05</v>
      </c>
      <c r="D28" s="30">
        <v>0.05</v>
      </c>
      <c r="E28" s="13" t="s">
        <v>1187</v>
      </c>
      <c r="F28" s="30">
        <v>0.05</v>
      </c>
      <c r="G28" s="13" t="s">
        <v>1187</v>
      </c>
      <c r="H28" s="30">
        <v>0.05</v>
      </c>
      <c r="I28" s="13" t="s">
        <v>1187</v>
      </c>
      <c r="J28" s="30">
        <v>0</v>
      </c>
      <c r="K28" s="102" t="s">
        <v>1187</v>
      </c>
      <c r="L28" s="30">
        <v>0</v>
      </c>
      <c r="M28" s="13"/>
    </row>
    <row r="29" spans="1:13" ht="16.5" customHeight="1">
      <c r="A29" s="387"/>
      <c r="B29" s="390"/>
      <c r="C29" s="30">
        <v>0</v>
      </c>
      <c r="D29" s="30">
        <v>0</v>
      </c>
      <c r="E29" s="13" t="s">
        <v>235</v>
      </c>
      <c r="F29" s="30">
        <v>0</v>
      </c>
      <c r="G29" s="13" t="s">
        <v>235</v>
      </c>
      <c r="H29" s="30">
        <v>0</v>
      </c>
      <c r="I29" s="102" t="s">
        <v>235</v>
      </c>
      <c r="J29" s="30">
        <v>0</v>
      </c>
      <c r="K29" s="13"/>
      <c r="L29" s="30">
        <v>0</v>
      </c>
      <c r="M29" s="13"/>
    </row>
    <row r="30" spans="1:13" ht="16.5" customHeight="1">
      <c r="A30" s="388"/>
      <c r="B30" s="391"/>
      <c r="C30" s="30"/>
      <c r="D30" s="18"/>
      <c r="E30" s="13"/>
      <c r="F30" s="22"/>
      <c r="G30" s="13"/>
      <c r="H30" s="22"/>
      <c r="I30" s="13"/>
      <c r="J30" s="22"/>
      <c r="K30" s="13"/>
      <c r="L30" s="22"/>
      <c r="M30" s="13"/>
    </row>
    <row r="31" spans="1:13" customFormat="1" ht="16.5" customHeight="1"/>
    <row r="32" spans="1:13" ht="16.5" customHeight="1">
      <c r="A32" s="193"/>
      <c r="B32" s="194"/>
      <c r="C32" s="195"/>
      <c r="D32" s="196">
        <v>3</v>
      </c>
      <c r="E32" s="190" t="s">
        <v>947</v>
      </c>
      <c r="F32" s="191">
        <v>3</v>
      </c>
      <c r="G32" s="190" t="s">
        <v>1</v>
      </c>
      <c r="H32" s="191">
        <v>2</v>
      </c>
      <c r="I32" s="192" t="s">
        <v>2</v>
      </c>
      <c r="J32" s="191">
        <v>2</v>
      </c>
      <c r="K32" s="192" t="s">
        <v>3</v>
      </c>
      <c r="L32" s="191">
        <v>2</v>
      </c>
      <c r="M32" s="192" t="s">
        <v>4</v>
      </c>
    </row>
    <row r="33" spans="1:13" ht="16.5" customHeight="1">
      <c r="A33" s="386" t="s">
        <v>1113</v>
      </c>
      <c r="B33" s="389" t="s">
        <v>1178</v>
      </c>
      <c r="C33" s="30" t="s">
        <v>1023</v>
      </c>
      <c r="D33" s="30" t="s">
        <v>1023</v>
      </c>
      <c r="E33" s="51" t="s">
        <v>1023</v>
      </c>
      <c r="F33" s="30" t="s">
        <v>1023</v>
      </c>
      <c r="G33" s="51" t="s">
        <v>1023</v>
      </c>
      <c r="H33" s="30" t="s">
        <v>1023</v>
      </c>
      <c r="I33" s="51" t="s">
        <v>1023</v>
      </c>
      <c r="J33" s="30" t="s">
        <v>1023</v>
      </c>
      <c r="K33" s="51" t="s">
        <v>1023</v>
      </c>
      <c r="L33" s="30" t="s">
        <v>1023</v>
      </c>
      <c r="M33" s="51" t="s">
        <v>1023</v>
      </c>
    </row>
    <row r="34" spans="1:13" ht="16.5" customHeight="1">
      <c r="A34" s="387"/>
      <c r="B34" s="390"/>
      <c r="C34" s="30">
        <v>0.1</v>
      </c>
      <c r="D34" s="30">
        <v>0.1</v>
      </c>
      <c r="E34" s="13" t="s">
        <v>31</v>
      </c>
      <c r="F34" s="30">
        <v>0.1</v>
      </c>
      <c r="G34" s="13" t="s">
        <v>1099</v>
      </c>
      <c r="H34" s="30">
        <v>0.1</v>
      </c>
      <c r="I34" s="13" t="s">
        <v>1193</v>
      </c>
      <c r="J34" s="30">
        <v>0.1</v>
      </c>
      <c r="K34" s="13" t="s">
        <v>1195</v>
      </c>
      <c r="L34" s="30">
        <v>0.1</v>
      </c>
      <c r="M34" s="13" t="s">
        <v>589</v>
      </c>
    </row>
    <row r="35" spans="1:13" ht="16.5" customHeight="1">
      <c r="A35" s="387"/>
      <c r="B35" s="390"/>
      <c r="C35" s="30">
        <v>0.05</v>
      </c>
      <c r="D35" s="30">
        <v>0.05</v>
      </c>
      <c r="E35" s="13" t="s">
        <v>30</v>
      </c>
      <c r="F35" s="30">
        <v>0.05</v>
      </c>
      <c r="G35" s="13" t="s">
        <v>1192</v>
      </c>
      <c r="H35" s="30">
        <v>0.05</v>
      </c>
      <c r="I35" s="13" t="s">
        <v>32</v>
      </c>
      <c r="J35" s="30">
        <v>0.05</v>
      </c>
      <c r="K35" s="13" t="s">
        <v>1194</v>
      </c>
      <c r="L35" s="30">
        <v>0.05</v>
      </c>
      <c r="M35" s="13" t="s">
        <v>585</v>
      </c>
    </row>
    <row r="36" spans="1:13" ht="16.5" customHeight="1">
      <c r="A36" s="387"/>
      <c r="B36" s="390"/>
      <c r="C36" s="30">
        <v>0</v>
      </c>
      <c r="D36" s="30">
        <v>0</v>
      </c>
      <c r="E36" s="13" t="s">
        <v>1097</v>
      </c>
      <c r="F36" s="30">
        <v>0</v>
      </c>
      <c r="G36" s="13" t="s">
        <v>1191</v>
      </c>
      <c r="H36" s="30">
        <v>0</v>
      </c>
      <c r="I36" s="102" t="s">
        <v>1065</v>
      </c>
      <c r="J36" s="30">
        <v>0</v>
      </c>
      <c r="K36" s="102" t="s">
        <v>409</v>
      </c>
      <c r="L36" s="30">
        <v>0</v>
      </c>
      <c r="M36" s="102" t="s">
        <v>581</v>
      </c>
    </row>
    <row r="37" spans="1:13" ht="16.5" customHeight="1">
      <c r="A37" s="388"/>
      <c r="B37" s="391"/>
      <c r="C37" s="30"/>
      <c r="D37" s="30"/>
      <c r="E37" s="13"/>
      <c r="F37" s="22"/>
      <c r="G37" s="13"/>
      <c r="H37" s="22"/>
      <c r="I37" s="13"/>
      <c r="J37" s="22"/>
      <c r="K37" s="13"/>
      <c r="L37" s="22"/>
      <c r="M37" s="13"/>
    </row>
    <row r="38" spans="1:13" customFormat="1" ht="16.5" customHeight="1"/>
    <row r="39" spans="1:13" ht="16.5" customHeight="1">
      <c r="A39" s="193"/>
      <c r="B39" s="194"/>
      <c r="C39" s="195"/>
      <c r="D39" s="196">
        <v>3</v>
      </c>
      <c r="E39" s="190" t="s">
        <v>947</v>
      </c>
      <c r="F39" s="191">
        <v>3</v>
      </c>
      <c r="G39" s="190" t="s">
        <v>1</v>
      </c>
      <c r="H39" s="191">
        <v>2</v>
      </c>
      <c r="I39" s="192" t="s">
        <v>2</v>
      </c>
      <c r="J39" s="191">
        <v>2</v>
      </c>
      <c r="K39" s="192" t="s">
        <v>3</v>
      </c>
      <c r="L39" s="191">
        <v>2</v>
      </c>
      <c r="M39" s="192" t="s">
        <v>4</v>
      </c>
    </row>
    <row r="40" spans="1:13" ht="16.5" customHeight="1">
      <c r="A40" s="386" t="s">
        <v>1114</v>
      </c>
      <c r="B40" s="389" t="s">
        <v>166</v>
      </c>
      <c r="C40" s="30" t="s">
        <v>1023</v>
      </c>
      <c r="D40" s="30" t="s">
        <v>1023</v>
      </c>
      <c r="E40" s="51" t="s">
        <v>1023</v>
      </c>
      <c r="F40" s="30" t="s">
        <v>1023</v>
      </c>
      <c r="G40" s="51" t="s">
        <v>1023</v>
      </c>
      <c r="H40" s="30" t="s">
        <v>1023</v>
      </c>
      <c r="I40" s="51" t="s">
        <v>1023</v>
      </c>
      <c r="J40" s="30" t="s">
        <v>1023</v>
      </c>
      <c r="K40" s="51" t="s">
        <v>1023</v>
      </c>
      <c r="L40" s="30" t="s">
        <v>1023</v>
      </c>
      <c r="M40" s="51" t="s">
        <v>1023</v>
      </c>
    </row>
    <row r="41" spans="1:13" ht="16.5" customHeight="1">
      <c r="A41" s="387"/>
      <c r="B41" s="390"/>
      <c r="C41" s="30">
        <v>0.1</v>
      </c>
      <c r="D41" s="30">
        <v>0.1</v>
      </c>
      <c r="E41" s="13" t="s">
        <v>1198</v>
      </c>
      <c r="F41" s="30">
        <v>0.1</v>
      </c>
      <c r="G41" s="13" t="s">
        <v>1200</v>
      </c>
      <c r="H41" s="30">
        <v>0.1</v>
      </c>
      <c r="I41" s="13" t="s">
        <v>1200</v>
      </c>
      <c r="J41" s="30">
        <v>0.1</v>
      </c>
      <c r="K41" s="13" t="s">
        <v>31</v>
      </c>
      <c r="L41" s="30">
        <v>0.1</v>
      </c>
      <c r="M41" s="13" t="s">
        <v>1099</v>
      </c>
    </row>
    <row r="42" spans="1:13" ht="16.5" customHeight="1">
      <c r="A42" s="387"/>
      <c r="B42" s="390"/>
      <c r="C42" s="30">
        <v>0.05</v>
      </c>
      <c r="D42" s="30">
        <v>0.05</v>
      </c>
      <c r="E42" s="13" t="s">
        <v>1197</v>
      </c>
      <c r="F42" s="30">
        <v>0.05</v>
      </c>
      <c r="G42" s="13" t="s">
        <v>1199</v>
      </c>
      <c r="H42" s="30">
        <v>0.05</v>
      </c>
      <c r="I42" s="13" t="s">
        <v>1199</v>
      </c>
      <c r="J42" s="30">
        <v>0.05</v>
      </c>
      <c r="K42" s="13" t="s">
        <v>30</v>
      </c>
      <c r="L42" s="30">
        <v>0.05</v>
      </c>
      <c r="M42" s="13" t="s">
        <v>1192</v>
      </c>
    </row>
    <row r="43" spans="1:13" ht="16.5" customHeight="1">
      <c r="A43" s="387"/>
      <c r="B43" s="390"/>
      <c r="C43" s="30">
        <v>0</v>
      </c>
      <c r="D43" s="30">
        <v>0</v>
      </c>
      <c r="E43" s="13" t="s">
        <v>1196</v>
      </c>
      <c r="F43" s="30">
        <v>0</v>
      </c>
      <c r="G43" s="13" t="s">
        <v>1096</v>
      </c>
      <c r="H43" s="30">
        <v>0</v>
      </c>
      <c r="I43" s="102" t="s">
        <v>1096</v>
      </c>
      <c r="J43" s="30">
        <v>0</v>
      </c>
      <c r="K43" s="102" t="s">
        <v>1097</v>
      </c>
      <c r="L43" s="30">
        <v>0</v>
      </c>
      <c r="M43" s="102" t="s">
        <v>1191</v>
      </c>
    </row>
    <row r="44" spans="1:13" ht="16.5" customHeight="1">
      <c r="A44" s="388"/>
      <c r="B44" s="391"/>
      <c r="C44" s="30"/>
      <c r="D44" s="18"/>
      <c r="E44" s="13"/>
      <c r="F44" s="22"/>
      <c r="G44" s="13"/>
      <c r="H44" s="22"/>
      <c r="I44" s="13"/>
      <c r="J44" s="22"/>
      <c r="K44" s="13"/>
      <c r="L44" s="22"/>
      <c r="M44" s="13"/>
    </row>
    <row r="45" spans="1:13" customFormat="1" ht="16.5" customHeight="1"/>
    <row r="46" spans="1:13" ht="16.5" customHeight="1">
      <c r="A46" s="193"/>
      <c r="B46" s="194"/>
      <c r="C46" s="195"/>
      <c r="D46" s="196">
        <v>3</v>
      </c>
      <c r="E46" s="190" t="s">
        <v>947</v>
      </c>
      <c r="F46" s="191">
        <v>3</v>
      </c>
      <c r="G46" s="190" t="s">
        <v>1</v>
      </c>
      <c r="H46" s="191">
        <v>2</v>
      </c>
      <c r="I46" s="192" t="s">
        <v>2</v>
      </c>
      <c r="J46" s="191">
        <v>1</v>
      </c>
      <c r="K46" s="192" t="s">
        <v>3</v>
      </c>
      <c r="L46" s="191">
        <v>1</v>
      </c>
      <c r="M46" s="192" t="s">
        <v>4</v>
      </c>
    </row>
    <row r="47" spans="1:13" ht="16.5" customHeight="1">
      <c r="A47" s="386" t="s">
        <v>1115</v>
      </c>
      <c r="B47" s="389" t="s">
        <v>1176</v>
      </c>
      <c r="C47" s="30" t="s">
        <v>1023</v>
      </c>
      <c r="D47" s="30" t="s">
        <v>1023</v>
      </c>
      <c r="E47" s="51" t="s">
        <v>1023</v>
      </c>
      <c r="F47" s="30" t="s">
        <v>1023</v>
      </c>
      <c r="G47" s="51" t="s">
        <v>1023</v>
      </c>
      <c r="H47" s="30" t="s">
        <v>1023</v>
      </c>
      <c r="I47" s="51" t="s">
        <v>1023</v>
      </c>
      <c r="J47" s="30" t="s">
        <v>1023</v>
      </c>
      <c r="K47" s="51" t="s">
        <v>1023</v>
      </c>
      <c r="L47" s="30" t="s">
        <v>1023</v>
      </c>
      <c r="M47" s="51" t="s">
        <v>1023</v>
      </c>
    </row>
    <row r="48" spans="1:13" ht="16.5" customHeight="1">
      <c r="A48" s="387"/>
      <c r="B48" s="390"/>
      <c r="C48" s="30">
        <v>0.1</v>
      </c>
      <c r="D48" s="30">
        <v>0.1</v>
      </c>
      <c r="E48" s="37" t="s">
        <v>1205</v>
      </c>
      <c r="F48" s="30">
        <v>0.1</v>
      </c>
      <c r="G48" s="37" t="s">
        <v>1205</v>
      </c>
      <c r="H48" s="30">
        <v>7.0000000000000007E-2</v>
      </c>
      <c r="I48" s="37" t="s">
        <v>1205</v>
      </c>
      <c r="J48" s="30">
        <v>0</v>
      </c>
      <c r="K48" s="37" t="s">
        <v>1205</v>
      </c>
      <c r="L48" s="30">
        <v>0</v>
      </c>
      <c r="M48" s="37" t="s">
        <v>1205</v>
      </c>
    </row>
    <row r="49" spans="1:13" customFormat="1" ht="16.5" customHeight="1">
      <c r="A49" s="387"/>
      <c r="B49" s="390"/>
      <c r="C49" s="30">
        <v>7.0000000000000007E-2</v>
      </c>
      <c r="D49" s="30">
        <v>7.0000000000000007E-2</v>
      </c>
      <c r="E49" s="37" t="s">
        <v>1204</v>
      </c>
      <c r="F49" s="30">
        <v>7.0000000000000007E-2</v>
      </c>
      <c r="G49" s="37" t="s">
        <v>1204</v>
      </c>
      <c r="H49" s="30">
        <v>0.05</v>
      </c>
      <c r="I49" s="37" t="s">
        <v>1204</v>
      </c>
      <c r="J49" s="30"/>
      <c r="K49" s="37"/>
      <c r="L49" s="30"/>
      <c r="M49" s="37"/>
    </row>
    <row r="50" spans="1:13" customFormat="1" ht="16.5" customHeight="1">
      <c r="A50" s="387"/>
      <c r="B50" s="390"/>
      <c r="C50" s="30">
        <v>0.05</v>
      </c>
      <c r="D50" s="30">
        <v>0.05</v>
      </c>
      <c r="E50" s="37" t="s">
        <v>1221</v>
      </c>
      <c r="F50" s="30">
        <v>0.05</v>
      </c>
      <c r="G50" s="37" t="s">
        <v>1221</v>
      </c>
      <c r="H50" s="30">
        <v>0.02</v>
      </c>
      <c r="I50" s="37" t="s">
        <v>1221</v>
      </c>
      <c r="J50" s="30"/>
      <c r="K50" s="37"/>
      <c r="L50" s="30"/>
      <c r="M50" s="37"/>
    </row>
    <row r="51" spans="1:13" customFormat="1" ht="16.5" customHeight="1">
      <c r="A51" s="387"/>
      <c r="B51" s="390"/>
      <c r="C51" s="30">
        <v>0.02</v>
      </c>
      <c r="D51" s="30">
        <v>0.02</v>
      </c>
      <c r="E51" s="37" t="s">
        <v>1203</v>
      </c>
      <c r="F51" s="30">
        <v>0.02</v>
      </c>
      <c r="G51" s="37" t="s">
        <v>1203</v>
      </c>
      <c r="H51" s="30">
        <v>0</v>
      </c>
      <c r="I51" s="102" t="s">
        <v>1203</v>
      </c>
      <c r="J51" s="30"/>
      <c r="K51" s="37"/>
      <c r="L51" s="30"/>
      <c r="M51" s="37"/>
    </row>
    <row r="52" spans="1:13" customFormat="1" ht="16.5" customHeight="1">
      <c r="A52" s="387"/>
      <c r="B52" s="390"/>
      <c r="C52" s="30">
        <v>0</v>
      </c>
      <c r="D52" s="30">
        <v>0</v>
      </c>
      <c r="E52" s="37" t="s">
        <v>1202</v>
      </c>
      <c r="F52" s="30">
        <v>0</v>
      </c>
      <c r="G52" s="37" t="s">
        <v>1202</v>
      </c>
      <c r="H52" s="30">
        <v>0</v>
      </c>
      <c r="I52" s="37"/>
      <c r="J52" s="30"/>
      <c r="K52" s="37"/>
      <c r="L52" s="30"/>
      <c r="M52" s="37"/>
    </row>
    <row r="53" spans="1:13" customFormat="1" ht="16.5" customHeight="1">
      <c r="A53" s="388"/>
      <c r="B53" s="391"/>
      <c r="C53" s="30"/>
      <c r="D53" s="18"/>
      <c r="E53" s="13"/>
      <c r="F53" s="22"/>
      <c r="G53" s="13"/>
      <c r="H53" s="22"/>
      <c r="I53" s="13"/>
      <c r="J53" s="22"/>
      <c r="K53" s="13"/>
      <c r="L53" s="22"/>
      <c r="M53" s="13"/>
    </row>
    <row r="54" spans="1:13" customFormat="1" ht="16.5" customHeight="1"/>
    <row r="55" spans="1:13" ht="16.5" customHeight="1">
      <c r="A55" s="193"/>
      <c r="B55" s="194"/>
      <c r="C55" s="195"/>
      <c r="D55" s="196">
        <v>3</v>
      </c>
      <c r="E55" s="190" t="s">
        <v>947</v>
      </c>
      <c r="F55" s="191">
        <v>3</v>
      </c>
      <c r="G55" s="190" t="s">
        <v>1</v>
      </c>
      <c r="H55" s="191">
        <v>3</v>
      </c>
      <c r="I55" s="192" t="s">
        <v>2</v>
      </c>
      <c r="J55" s="191">
        <v>1</v>
      </c>
      <c r="K55" s="192" t="s">
        <v>3</v>
      </c>
      <c r="L55" s="191">
        <v>1</v>
      </c>
      <c r="M55" s="192" t="s">
        <v>4</v>
      </c>
    </row>
    <row r="56" spans="1:13" customFormat="1" ht="16.5" customHeight="1">
      <c r="A56" s="386" t="s">
        <v>1116</v>
      </c>
      <c r="B56" s="389" t="s">
        <v>1175</v>
      </c>
      <c r="C56" s="30" t="s">
        <v>1023</v>
      </c>
      <c r="D56" s="30" t="s">
        <v>1023</v>
      </c>
      <c r="E56" s="51" t="s">
        <v>1023</v>
      </c>
      <c r="F56" s="30" t="s">
        <v>1023</v>
      </c>
      <c r="G56" s="51" t="s">
        <v>1023</v>
      </c>
      <c r="H56" s="30" t="s">
        <v>1023</v>
      </c>
      <c r="I56" s="51" t="s">
        <v>1023</v>
      </c>
      <c r="J56" s="30" t="s">
        <v>1023</v>
      </c>
      <c r="K56" s="51" t="s">
        <v>1023</v>
      </c>
      <c r="L56" s="30" t="s">
        <v>1023</v>
      </c>
      <c r="M56" s="51" t="s">
        <v>1023</v>
      </c>
    </row>
    <row r="57" spans="1:13" ht="16.5" customHeight="1">
      <c r="A57" s="387"/>
      <c r="B57" s="390"/>
      <c r="C57" s="30">
        <v>0.1</v>
      </c>
      <c r="D57" s="30">
        <v>0.1</v>
      </c>
      <c r="E57" s="37" t="s">
        <v>1212</v>
      </c>
      <c r="F57" s="30">
        <v>0.1</v>
      </c>
      <c r="G57" s="37" t="s">
        <v>1212</v>
      </c>
      <c r="H57" s="30">
        <v>0.05</v>
      </c>
      <c r="I57" s="37" t="s">
        <v>1212</v>
      </c>
      <c r="J57" s="30">
        <v>0</v>
      </c>
      <c r="K57" s="37" t="s">
        <v>1212</v>
      </c>
      <c r="L57" s="30">
        <v>0</v>
      </c>
      <c r="M57" s="37" t="s">
        <v>1212</v>
      </c>
    </row>
    <row r="58" spans="1:13" ht="16.5" customHeight="1">
      <c r="A58" s="387"/>
      <c r="B58" s="390"/>
      <c r="C58" s="30">
        <v>0.05</v>
      </c>
      <c r="D58" s="30">
        <v>0.05</v>
      </c>
      <c r="E58" s="37" t="s">
        <v>1211</v>
      </c>
      <c r="F58" s="30">
        <v>0.05</v>
      </c>
      <c r="G58" s="37" t="s">
        <v>1211</v>
      </c>
      <c r="H58" s="30">
        <v>0</v>
      </c>
      <c r="I58" s="37" t="s">
        <v>1211</v>
      </c>
      <c r="J58" s="30"/>
      <c r="K58" s="37"/>
      <c r="L58" s="30"/>
      <c r="M58" s="37"/>
    </row>
    <row r="59" spans="1:13" ht="16.5" customHeight="1">
      <c r="A59" s="387"/>
      <c r="B59" s="390"/>
      <c r="C59" s="30">
        <v>0</v>
      </c>
      <c r="D59" s="30">
        <v>0</v>
      </c>
      <c r="E59" s="37" t="s">
        <v>1213</v>
      </c>
      <c r="F59" s="30">
        <v>0</v>
      </c>
      <c r="G59" s="37" t="s">
        <v>1213</v>
      </c>
      <c r="H59" s="30"/>
      <c r="I59" s="37"/>
      <c r="J59" s="30"/>
      <c r="K59" s="37"/>
      <c r="L59" s="30"/>
      <c r="M59" s="37"/>
    </row>
    <row r="60" spans="1:13" ht="16.5" customHeight="1">
      <c r="A60" s="388"/>
      <c r="B60" s="391"/>
      <c r="C60" s="30"/>
      <c r="D60" s="18"/>
      <c r="E60" s="13"/>
      <c r="F60" s="22"/>
      <c r="G60" s="13"/>
      <c r="H60" s="22"/>
      <c r="I60" s="13"/>
      <c r="J60" s="22"/>
      <c r="K60" s="13"/>
      <c r="L60" s="22"/>
      <c r="M60" s="13"/>
    </row>
    <row r="61" spans="1:13" customFormat="1" ht="16.5" customHeight="1"/>
    <row r="62" spans="1:13" ht="16.5" customHeight="1">
      <c r="A62" s="193"/>
      <c r="B62" s="194"/>
      <c r="C62" s="195"/>
      <c r="D62" s="196">
        <v>3</v>
      </c>
      <c r="E62" s="190" t="s">
        <v>947</v>
      </c>
      <c r="F62" s="191">
        <v>3</v>
      </c>
      <c r="G62" s="190" t="s">
        <v>1</v>
      </c>
      <c r="H62" s="191">
        <v>3</v>
      </c>
      <c r="I62" s="192" t="s">
        <v>2</v>
      </c>
      <c r="J62" s="191">
        <v>3</v>
      </c>
      <c r="K62" s="192" t="s">
        <v>3</v>
      </c>
      <c r="L62" s="191">
        <v>3</v>
      </c>
      <c r="M62" s="192" t="s">
        <v>4</v>
      </c>
    </row>
    <row r="63" spans="1:13" ht="16.5" customHeight="1">
      <c r="A63" s="386" t="s">
        <v>1117</v>
      </c>
      <c r="B63" s="389" t="s">
        <v>1177</v>
      </c>
      <c r="C63" s="30" t="s">
        <v>1023</v>
      </c>
      <c r="D63" s="30" t="s">
        <v>1023</v>
      </c>
      <c r="E63" s="51" t="s">
        <v>1023</v>
      </c>
      <c r="F63" s="30" t="s">
        <v>1023</v>
      </c>
      <c r="G63" s="51" t="s">
        <v>1023</v>
      </c>
      <c r="H63" s="30" t="s">
        <v>1023</v>
      </c>
      <c r="I63" s="51" t="s">
        <v>1023</v>
      </c>
      <c r="J63" s="30" t="s">
        <v>1023</v>
      </c>
      <c r="K63" s="51" t="s">
        <v>1023</v>
      </c>
      <c r="L63" s="30" t="s">
        <v>1023</v>
      </c>
      <c r="M63" s="51" t="s">
        <v>1023</v>
      </c>
    </row>
    <row r="64" spans="1:13" ht="16.5" customHeight="1">
      <c r="A64" s="387"/>
      <c r="B64" s="390"/>
      <c r="C64" s="30">
        <v>0.2</v>
      </c>
      <c r="D64" s="30">
        <v>0.2</v>
      </c>
      <c r="E64" s="13" t="s">
        <v>1216</v>
      </c>
      <c r="F64" s="30">
        <v>0.2</v>
      </c>
      <c r="G64" s="13" t="s">
        <v>1216</v>
      </c>
      <c r="H64" s="30">
        <v>0.2</v>
      </c>
      <c r="I64" s="13" t="s">
        <v>1216</v>
      </c>
      <c r="J64" s="30">
        <v>0.2</v>
      </c>
      <c r="K64" s="13" t="s">
        <v>1216</v>
      </c>
      <c r="L64" s="30">
        <v>0.2</v>
      </c>
      <c r="M64" s="13" t="s">
        <v>1216</v>
      </c>
    </row>
    <row r="65" spans="1:13" ht="16.5" customHeight="1">
      <c r="A65" s="387"/>
      <c r="B65" s="390"/>
      <c r="C65" s="30">
        <v>0.1</v>
      </c>
      <c r="D65" s="30">
        <v>0.1</v>
      </c>
      <c r="E65" s="13" t="s">
        <v>1215</v>
      </c>
      <c r="F65" s="30">
        <v>0.1</v>
      </c>
      <c r="G65" s="13" t="s">
        <v>1215</v>
      </c>
      <c r="H65" s="30">
        <v>0.1</v>
      </c>
      <c r="I65" s="13" t="s">
        <v>1215</v>
      </c>
      <c r="J65" s="30">
        <v>0.1</v>
      </c>
      <c r="K65" s="13" t="s">
        <v>1215</v>
      </c>
      <c r="L65" s="30">
        <v>0.1</v>
      </c>
      <c r="M65" s="13" t="s">
        <v>1215</v>
      </c>
    </row>
    <row r="66" spans="1:13" ht="16.5" customHeight="1">
      <c r="A66" s="387"/>
      <c r="B66" s="390"/>
      <c r="C66" s="30">
        <v>0.05</v>
      </c>
      <c r="D66" s="30">
        <v>0.05</v>
      </c>
      <c r="E66" s="13" t="s">
        <v>1214</v>
      </c>
      <c r="F66" s="30">
        <v>0</v>
      </c>
      <c r="G66" s="13" t="s">
        <v>1214</v>
      </c>
      <c r="H66" s="30">
        <v>0</v>
      </c>
      <c r="I66" s="13" t="s">
        <v>1214</v>
      </c>
      <c r="J66" s="30">
        <v>0</v>
      </c>
      <c r="K66" s="13"/>
      <c r="L66" s="30">
        <v>0</v>
      </c>
      <c r="M66" s="13"/>
    </row>
    <row r="67" spans="1:13" ht="16.5" customHeight="1">
      <c r="A67" s="387"/>
      <c r="B67" s="390"/>
      <c r="C67" s="30">
        <v>0</v>
      </c>
      <c r="D67" s="30">
        <v>0</v>
      </c>
      <c r="E67" s="13" t="s">
        <v>235</v>
      </c>
      <c r="F67" s="30"/>
      <c r="G67" s="13"/>
      <c r="H67" s="30">
        <v>0</v>
      </c>
      <c r="I67" s="13"/>
      <c r="J67" s="30">
        <v>0</v>
      </c>
      <c r="K67" s="13"/>
      <c r="L67" s="30">
        <v>0</v>
      </c>
      <c r="M67" s="13"/>
    </row>
    <row r="68" spans="1:13" ht="16.5" customHeight="1">
      <c r="A68" s="388"/>
      <c r="B68" s="391"/>
      <c r="C68" s="30"/>
      <c r="D68" s="18"/>
      <c r="E68" s="13"/>
      <c r="F68" s="22"/>
      <c r="G68" s="13"/>
      <c r="H68" s="22"/>
      <c r="I68" s="13"/>
      <c r="J68" s="22"/>
      <c r="K68" s="13"/>
      <c r="L68" s="22"/>
      <c r="M68" s="13"/>
    </row>
    <row r="69" spans="1:13" customFormat="1" ht="16.5" customHeight="1"/>
    <row r="70" spans="1:13" ht="16.5" customHeight="1">
      <c r="A70" s="106" t="s">
        <v>1120</v>
      </c>
      <c r="B70" s="106"/>
      <c r="C70" s="107"/>
      <c r="D70" s="97"/>
      <c r="E70" s="98"/>
      <c r="F70" s="99"/>
      <c r="G70" s="98"/>
      <c r="H70" s="99"/>
      <c r="I70" s="98"/>
      <c r="J70" s="99"/>
      <c r="K70" s="98"/>
      <c r="L70" s="99"/>
      <c r="M70" s="98"/>
    </row>
    <row r="71" spans="1:13" ht="16.5" customHeight="1">
      <c r="A71" s="193"/>
      <c r="B71" s="194"/>
      <c r="C71" s="195"/>
      <c r="D71" s="196">
        <v>3</v>
      </c>
      <c r="E71" s="190" t="s">
        <v>947</v>
      </c>
      <c r="F71" s="191">
        <v>2</v>
      </c>
      <c r="G71" s="190" t="s">
        <v>1</v>
      </c>
      <c r="H71" s="191">
        <v>1</v>
      </c>
      <c r="I71" s="192" t="s">
        <v>2</v>
      </c>
      <c r="J71" s="191">
        <v>1</v>
      </c>
      <c r="K71" s="192" t="s">
        <v>3</v>
      </c>
      <c r="L71" s="191">
        <v>1</v>
      </c>
      <c r="M71" s="192" t="s">
        <v>4</v>
      </c>
    </row>
    <row r="72" spans="1:13" ht="16.5" customHeight="1">
      <c r="A72" s="395" t="s">
        <v>1121</v>
      </c>
      <c r="B72" s="337" t="s">
        <v>99</v>
      </c>
      <c r="C72" s="30" t="s">
        <v>1023</v>
      </c>
      <c r="D72" s="30" t="s">
        <v>1023</v>
      </c>
      <c r="E72" s="51" t="s">
        <v>1023</v>
      </c>
      <c r="F72" s="30" t="s">
        <v>1023</v>
      </c>
      <c r="G72" s="51" t="s">
        <v>1023</v>
      </c>
      <c r="H72" s="30" t="s">
        <v>1023</v>
      </c>
      <c r="I72" s="51" t="s">
        <v>1023</v>
      </c>
      <c r="J72" s="30" t="s">
        <v>1023</v>
      </c>
      <c r="K72" s="51" t="s">
        <v>1023</v>
      </c>
      <c r="L72" s="30" t="s">
        <v>1023</v>
      </c>
      <c r="M72" s="51" t="s">
        <v>1023</v>
      </c>
    </row>
    <row r="73" spans="1:13" ht="16.5" customHeight="1">
      <c r="A73" s="395"/>
      <c r="B73" s="337"/>
      <c r="C73" s="30">
        <v>0.1</v>
      </c>
      <c r="D73" s="30">
        <v>0.1</v>
      </c>
      <c r="E73" s="13" t="s">
        <v>1236</v>
      </c>
      <c r="F73" s="30">
        <v>0.1</v>
      </c>
      <c r="G73" s="13" t="s">
        <v>1236</v>
      </c>
      <c r="H73" s="30">
        <v>0</v>
      </c>
      <c r="I73" s="13" t="s">
        <v>1236</v>
      </c>
      <c r="J73" s="30">
        <v>0</v>
      </c>
      <c r="K73" s="13" t="s">
        <v>1236</v>
      </c>
      <c r="L73" s="30">
        <v>0</v>
      </c>
      <c r="M73" s="13" t="s">
        <v>1236</v>
      </c>
    </row>
    <row r="74" spans="1:13" ht="16.5" customHeight="1">
      <c r="A74" s="395"/>
      <c r="B74" s="337"/>
      <c r="C74" s="30">
        <v>0.5</v>
      </c>
      <c r="D74" s="30">
        <v>0.5</v>
      </c>
      <c r="E74" s="13" t="s">
        <v>1235</v>
      </c>
      <c r="F74" s="30">
        <v>0.5</v>
      </c>
      <c r="G74" s="13" t="s">
        <v>1235</v>
      </c>
      <c r="H74" s="30">
        <v>0</v>
      </c>
      <c r="I74" s="13"/>
      <c r="J74" s="30">
        <v>0</v>
      </c>
      <c r="K74" s="13"/>
      <c r="L74" s="30">
        <v>0</v>
      </c>
      <c r="M74" s="13"/>
    </row>
    <row r="75" spans="1:13" ht="16.5" customHeight="1">
      <c r="A75" s="395"/>
      <c r="B75" s="337"/>
      <c r="C75" s="30">
        <v>0</v>
      </c>
      <c r="D75" s="30">
        <v>0</v>
      </c>
      <c r="E75" s="13" t="s">
        <v>1234</v>
      </c>
      <c r="F75" s="30">
        <v>0</v>
      </c>
      <c r="G75" s="102" t="s">
        <v>1234</v>
      </c>
      <c r="H75" s="30">
        <v>0</v>
      </c>
      <c r="I75" s="13"/>
      <c r="J75" s="30">
        <v>0</v>
      </c>
      <c r="K75" s="13"/>
      <c r="L75" s="30">
        <v>0</v>
      </c>
      <c r="M75" s="13"/>
    </row>
    <row r="76" spans="1:13" ht="16.5" customHeight="1">
      <c r="A76" s="395"/>
      <c r="B76" s="337"/>
      <c r="C76" s="30"/>
      <c r="D76" s="30"/>
      <c r="E76" s="13"/>
      <c r="F76" s="30"/>
      <c r="G76" s="13"/>
      <c r="H76" s="30"/>
      <c r="I76" s="13"/>
      <c r="J76" s="30"/>
      <c r="K76" s="13"/>
      <c r="L76" s="30"/>
      <c r="M76" s="13"/>
    </row>
    <row r="77" spans="1:13" customFormat="1" ht="16.5" customHeight="1"/>
    <row r="78" spans="1:13" ht="16.5" customHeight="1">
      <c r="A78" s="193"/>
      <c r="B78" s="194"/>
      <c r="C78" s="195"/>
      <c r="D78" s="196">
        <v>3</v>
      </c>
      <c r="E78" s="190" t="s">
        <v>947</v>
      </c>
      <c r="F78" s="191">
        <v>3</v>
      </c>
      <c r="G78" s="190" t="s">
        <v>1</v>
      </c>
      <c r="H78" s="191">
        <v>3</v>
      </c>
      <c r="I78" s="192" t="s">
        <v>2</v>
      </c>
      <c r="J78" s="191">
        <v>1</v>
      </c>
      <c r="K78" s="192" t="s">
        <v>3</v>
      </c>
      <c r="L78" s="191">
        <v>1</v>
      </c>
      <c r="M78" s="192" t="s">
        <v>4</v>
      </c>
    </row>
    <row r="79" spans="1:13" ht="16.5" customHeight="1">
      <c r="A79" s="392" t="s">
        <v>1122</v>
      </c>
      <c r="B79" s="389" t="s">
        <v>100</v>
      </c>
      <c r="C79" s="30" t="s">
        <v>1023</v>
      </c>
      <c r="D79" s="30" t="s">
        <v>1023</v>
      </c>
      <c r="E79" s="51" t="s">
        <v>1023</v>
      </c>
      <c r="F79" s="30" t="s">
        <v>1023</v>
      </c>
      <c r="G79" s="51" t="s">
        <v>1023</v>
      </c>
      <c r="H79" s="30" t="s">
        <v>1023</v>
      </c>
      <c r="I79" s="51" t="s">
        <v>1023</v>
      </c>
      <c r="J79" s="30" t="s">
        <v>1023</v>
      </c>
      <c r="K79" s="51" t="s">
        <v>1023</v>
      </c>
      <c r="L79" s="30" t="s">
        <v>1023</v>
      </c>
      <c r="M79" s="51" t="s">
        <v>1023</v>
      </c>
    </row>
    <row r="80" spans="1:13" ht="16.5" customHeight="1">
      <c r="A80" s="393"/>
      <c r="B80" s="390"/>
      <c r="C80" s="30">
        <v>0.1</v>
      </c>
      <c r="D80" s="30">
        <v>0.1</v>
      </c>
      <c r="E80" s="13" t="s">
        <v>1241</v>
      </c>
      <c r="F80" s="30">
        <v>0.1</v>
      </c>
      <c r="G80" s="13" t="s">
        <v>1241</v>
      </c>
      <c r="H80" s="30">
        <v>0.1</v>
      </c>
      <c r="I80" s="13" t="s">
        <v>1241</v>
      </c>
      <c r="J80" s="30">
        <v>0</v>
      </c>
      <c r="K80" s="13" t="s">
        <v>1241</v>
      </c>
      <c r="L80" s="30">
        <v>0</v>
      </c>
      <c r="M80" s="13" t="s">
        <v>1241</v>
      </c>
    </row>
    <row r="81" spans="1:13" ht="16.5" customHeight="1">
      <c r="A81" s="393"/>
      <c r="B81" s="390"/>
      <c r="C81" s="30">
        <v>0</v>
      </c>
      <c r="D81" s="30">
        <v>0</v>
      </c>
      <c r="E81" s="13" t="s">
        <v>1240</v>
      </c>
      <c r="F81" s="30">
        <v>0</v>
      </c>
      <c r="G81" s="13" t="s">
        <v>1240</v>
      </c>
      <c r="H81" s="30">
        <v>0</v>
      </c>
      <c r="I81" s="13" t="s">
        <v>1240</v>
      </c>
      <c r="J81" s="30">
        <v>0</v>
      </c>
      <c r="K81" s="13"/>
      <c r="L81" s="30">
        <v>0</v>
      </c>
      <c r="M81" s="13" t="s">
        <v>1240</v>
      </c>
    </row>
    <row r="82" spans="1:13" ht="16.5" customHeight="1">
      <c r="A82" s="394"/>
      <c r="B82" s="391"/>
      <c r="C82" s="30"/>
      <c r="D82" s="18"/>
      <c r="E82" s="13"/>
      <c r="F82" s="22"/>
      <c r="G82" s="13"/>
      <c r="H82" s="22"/>
      <c r="I82" s="13"/>
      <c r="J82" s="22"/>
      <c r="K82" s="13"/>
      <c r="L82" s="22"/>
      <c r="M82" s="13"/>
    </row>
    <row r="83" spans="1:13" customFormat="1" ht="16.5" customHeight="1"/>
    <row r="84" spans="1:13" ht="16.5" customHeight="1">
      <c r="A84" s="193"/>
      <c r="B84" s="194"/>
      <c r="C84" s="195"/>
      <c r="D84" s="196">
        <v>3</v>
      </c>
      <c r="E84" s="190" t="s">
        <v>947</v>
      </c>
      <c r="F84" s="191">
        <v>3</v>
      </c>
      <c r="G84" s="190" t="s">
        <v>1</v>
      </c>
      <c r="H84" s="191">
        <v>3</v>
      </c>
      <c r="I84" s="192" t="s">
        <v>2</v>
      </c>
      <c r="J84" s="191">
        <v>2</v>
      </c>
      <c r="K84" s="192" t="s">
        <v>3</v>
      </c>
      <c r="L84" s="191">
        <v>2</v>
      </c>
      <c r="M84" s="192" t="s">
        <v>4</v>
      </c>
    </row>
    <row r="85" spans="1:13" ht="16.5">
      <c r="A85" s="396" t="s">
        <v>1123</v>
      </c>
      <c r="B85" s="354" t="s">
        <v>1230</v>
      </c>
      <c r="C85" s="31" t="s">
        <v>1023</v>
      </c>
      <c r="D85" s="31" t="s">
        <v>1023</v>
      </c>
      <c r="E85" s="51" t="s">
        <v>1023</v>
      </c>
      <c r="F85" s="31" t="s">
        <v>1023</v>
      </c>
      <c r="G85" s="51" t="s">
        <v>1023</v>
      </c>
      <c r="H85" s="31" t="s">
        <v>1023</v>
      </c>
      <c r="I85" s="51" t="s">
        <v>1023</v>
      </c>
      <c r="J85" s="31" t="s">
        <v>1023</v>
      </c>
      <c r="K85" s="51" t="s">
        <v>1023</v>
      </c>
      <c r="L85" s="31" t="s">
        <v>1023</v>
      </c>
      <c r="M85" s="51" t="s">
        <v>1023</v>
      </c>
    </row>
    <row r="86" spans="1:13" ht="16.5">
      <c r="A86" s="397"/>
      <c r="B86" s="352"/>
      <c r="C86" s="31">
        <v>0.1</v>
      </c>
      <c r="D86" s="31">
        <v>0.1</v>
      </c>
      <c r="E86" s="13" t="s">
        <v>1243</v>
      </c>
      <c r="F86" s="31">
        <v>0.1</v>
      </c>
      <c r="G86" s="13" t="s">
        <v>1243</v>
      </c>
      <c r="H86" s="31">
        <v>0.1</v>
      </c>
      <c r="I86" s="13" t="s">
        <v>1243</v>
      </c>
      <c r="J86" s="31">
        <v>0.1</v>
      </c>
      <c r="K86" s="13" t="s">
        <v>1243</v>
      </c>
      <c r="L86" s="31">
        <v>0.1</v>
      </c>
      <c r="M86" s="13" t="s">
        <v>1243</v>
      </c>
    </row>
    <row r="87" spans="1:13" ht="16.5">
      <c r="A87" s="397"/>
      <c r="B87" s="352"/>
      <c r="C87" s="31">
        <v>0</v>
      </c>
      <c r="D87" s="31">
        <v>0</v>
      </c>
      <c r="E87" s="13" t="s">
        <v>1242</v>
      </c>
      <c r="F87" s="31">
        <v>0</v>
      </c>
      <c r="G87" s="13" t="s">
        <v>1242</v>
      </c>
      <c r="H87" s="31">
        <v>0</v>
      </c>
      <c r="I87" s="13" t="s">
        <v>1242</v>
      </c>
      <c r="J87" s="31">
        <v>0</v>
      </c>
      <c r="K87" s="102" t="s">
        <v>1242</v>
      </c>
      <c r="L87" s="31">
        <v>0</v>
      </c>
      <c r="M87" s="102" t="s">
        <v>1242</v>
      </c>
    </row>
    <row r="88" spans="1:13">
      <c r="A88" s="398"/>
      <c r="B88" s="353"/>
      <c r="C88" s="31"/>
      <c r="D88" s="18"/>
      <c r="E88" s="13"/>
      <c r="F88" s="22"/>
      <c r="G88" s="13"/>
      <c r="H88" s="22"/>
      <c r="I88" s="13"/>
      <c r="J88" s="22"/>
      <c r="K88" s="13"/>
      <c r="L88" s="22"/>
      <c r="M88" s="13"/>
    </row>
    <row r="89" spans="1:13" customFormat="1" ht="16.5" customHeight="1"/>
    <row r="90" spans="1:13" ht="16.5" customHeight="1">
      <c r="A90" s="193"/>
      <c r="B90" s="194"/>
      <c r="C90" s="195"/>
      <c r="D90" s="196">
        <v>3</v>
      </c>
      <c r="E90" s="190" t="s">
        <v>947</v>
      </c>
      <c r="F90" s="191">
        <v>3</v>
      </c>
      <c r="G90" s="190" t="s">
        <v>1</v>
      </c>
      <c r="H90" s="191">
        <v>2</v>
      </c>
      <c r="I90" s="192" t="s">
        <v>2</v>
      </c>
      <c r="J90" s="191">
        <v>2</v>
      </c>
      <c r="K90" s="192" t="s">
        <v>3</v>
      </c>
      <c r="L90" s="191">
        <v>2</v>
      </c>
      <c r="M90" s="192" t="s">
        <v>4</v>
      </c>
    </row>
    <row r="91" spans="1:13" ht="16.5">
      <c r="A91" s="392" t="s">
        <v>1124</v>
      </c>
      <c r="B91" s="389" t="s">
        <v>111</v>
      </c>
      <c r="C91" s="31" t="s">
        <v>1023</v>
      </c>
      <c r="D91" s="31" t="s">
        <v>1023</v>
      </c>
      <c r="E91" s="51" t="s">
        <v>1023</v>
      </c>
      <c r="F91" s="31" t="s">
        <v>1023</v>
      </c>
      <c r="G91" s="51" t="s">
        <v>1023</v>
      </c>
      <c r="H91" s="31" t="s">
        <v>1023</v>
      </c>
      <c r="I91" s="51" t="s">
        <v>1023</v>
      </c>
      <c r="J91" s="31" t="s">
        <v>1023</v>
      </c>
      <c r="K91" s="51" t="s">
        <v>1023</v>
      </c>
      <c r="L91" s="31" t="s">
        <v>1023</v>
      </c>
      <c r="M91" s="51" t="s">
        <v>1023</v>
      </c>
    </row>
    <row r="92" spans="1:13" ht="16.5" customHeight="1">
      <c r="A92" s="393"/>
      <c r="B92" s="390"/>
      <c r="C92" s="30">
        <v>0.1</v>
      </c>
      <c r="D92" s="30">
        <v>0.1</v>
      </c>
      <c r="E92" s="13" t="s">
        <v>1247</v>
      </c>
      <c r="F92" s="30">
        <v>0.1</v>
      </c>
      <c r="G92" s="13" t="s">
        <v>1247</v>
      </c>
      <c r="H92" s="30">
        <v>0.1</v>
      </c>
      <c r="I92" s="13" t="s">
        <v>1247</v>
      </c>
      <c r="J92" s="30">
        <v>0.02</v>
      </c>
      <c r="K92" s="13" t="s">
        <v>1247</v>
      </c>
      <c r="L92" s="30">
        <v>0.02</v>
      </c>
      <c r="M92" s="13" t="s">
        <v>1247</v>
      </c>
    </row>
    <row r="93" spans="1:13" ht="16.5" customHeight="1">
      <c r="A93" s="393"/>
      <c r="B93" s="390"/>
      <c r="C93" s="30">
        <v>0.05</v>
      </c>
      <c r="D93" s="30">
        <v>0.05</v>
      </c>
      <c r="E93" s="13" t="s">
        <v>1246</v>
      </c>
      <c r="F93" s="30">
        <v>0.05</v>
      </c>
      <c r="G93" s="13" t="s">
        <v>1246</v>
      </c>
      <c r="H93" s="30">
        <v>0.05</v>
      </c>
      <c r="I93" s="13" t="s">
        <v>1246</v>
      </c>
      <c r="J93" s="30">
        <v>0</v>
      </c>
      <c r="K93" s="102" t="s">
        <v>1246</v>
      </c>
      <c r="L93" s="30">
        <v>0</v>
      </c>
      <c r="M93" s="102" t="s">
        <v>1246</v>
      </c>
    </row>
    <row r="94" spans="1:13" ht="16.5" customHeight="1">
      <c r="A94" s="393"/>
      <c r="B94" s="390"/>
      <c r="C94" s="30">
        <v>0.02</v>
      </c>
      <c r="D94" s="30">
        <v>0.02</v>
      </c>
      <c r="E94" s="13" t="s">
        <v>1245</v>
      </c>
      <c r="F94" s="30">
        <v>0.02</v>
      </c>
      <c r="G94" s="13" t="s">
        <v>1245</v>
      </c>
      <c r="H94" s="30">
        <v>0.02</v>
      </c>
      <c r="I94" s="13" t="s">
        <v>1245</v>
      </c>
      <c r="J94" s="30"/>
      <c r="K94" s="13"/>
      <c r="L94" s="30"/>
      <c r="M94" s="13"/>
    </row>
    <row r="95" spans="1:13" ht="16.5" customHeight="1">
      <c r="A95" s="393"/>
      <c r="B95" s="390"/>
      <c r="C95" s="30">
        <v>0</v>
      </c>
      <c r="D95" s="30">
        <v>0</v>
      </c>
      <c r="E95" s="13" t="s">
        <v>1244</v>
      </c>
      <c r="F95" s="30">
        <v>0</v>
      </c>
      <c r="G95" s="13" t="s">
        <v>1244</v>
      </c>
      <c r="H95" s="30">
        <v>0</v>
      </c>
      <c r="I95" s="102" t="s">
        <v>1244</v>
      </c>
      <c r="J95" s="30"/>
      <c r="K95" s="13"/>
      <c r="L95" s="30"/>
      <c r="M95" s="13"/>
    </row>
    <row r="96" spans="1:13" ht="16.5" customHeight="1">
      <c r="A96" s="394"/>
      <c r="B96" s="391"/>
      <c r="C96" s="30"/>
      <c r="D96" s="30"/>
      <c r="E96" s="13"/>
      <c r="F96" s="30"/>
      <c r="G96" s="13"/>
      <c r="H96" s="30"/>
      <c r="I96" s="13"/>
      <c r="J96" s="30"/>
      <c r="K96" s="13"/>
      <c r="L96" s="30"/>
      <c r="M96" s="13"/>
    </row>
    <row r="97" spans="1:13" customFormat="1" ht="16.5" customHeight="1"/>
    <row r="98" spans="1:13" ht="16.5" customHeight="1">
      <c r="A98" s="193"/>
      <c r="B98" s="194"/>
      <c r="C98" s="195"/>
      <c r="D98" s="196">
        <v>3</v>
      </c>
      <c r="E98" s="190" t="s">
        <v>947</v>
      </c>
      <c r="F98" s="191">
        <v>3</v>
      </c>
      <c r="G98" s="190" t="s">
        <v>1</v>
      </c>
      <c r="H98" s="191">
        <v>2</v>
      </c>
      <c r="I98" s="192" t="s">
        <v>2</v>
      </c>
      <c r="J98" s="191">
        <v>2</v>
      </c>
      <c r="K98" s="192" t="s">
        <v>3</v>
      </c>
      <c r="L98" s="191">
        <v>2</v>
      </c>
      <c r="M98" s="192" t="s">
        <v>4</v>
      </c>
    </row>
    <row r="99" spans="1:13" ht="16.5" customHeight="1">
      <c r="A99" s="392" t="s">
        <v>1125</v>
      </c>
      <c r="B99" s="389" t="s">
        <v>110</v>
      </c>
      <c r="C99" s="31" t="s">
        <v>1023</v>
      </c>
      <c r="D99" s="31" t="s">
        <v>1023</v>
      </c>
      <c r="E99" s="51" t="s">
        <v>1023</v>
      </c>
      <c r="F99" s="31" t="s">
        <v>1023</v>
      </c>
      <c r="G99" s="51" t="s">
        <v>1023</v>
      </c>
      <c r="H99" s="31" t="s">
        <v>1023</v>
      </c>
      <c r="I99" s="51" t="s">
        <v>1023</v>
      </c>
      <c r="J99" s="31" t="s">
        <v>1023</v>
      </c>
      <c r="K99" s="51" t="s">
        <v>1023</v>
      </c>
      <c r="L99" s="31" t="s">
        <v>1023</v>
      </c>
      <c r="M99" s="51" t="s">
        <v>1023</v>
      </c>
    </row>
    <row r="100" spans="1:13" ht="16.5" customHeight="1">
      <c r="A100" s="393"/>
      <c r="B100" s="390"/>
      <c r="C100" s="30">
        <v>0.1</v>
      </c>
      <c r="D100" s="30">
        <v>0.1</v>
      </c>
      <c r="E100" s="13" t="s">
        <v>1246</v>
      </c>
      <c r="F100" s="30">
        <v>0.1</v>
      </c>
      <c r="G100" s="13" t="s">
        <v>1246</v>
      </c>
      <c r="H100" s="30">
        <v>0.1</v>
      </c>
      <c r="I100" s="13" t="s">
        <v>1246</v>
      </c>
      <c r="J100" s="30">
        <v>0.02</v>
      </c>
      <c r="K100" s="13" t="s">
        <v>1246</v>
      </c>
      <c r="L100" s="30">
        <v>0.02</v>
      </c>
      <c r="M100" s="13" t="s">
        <v>1246</v>
      </c>
    </row>
    <row r="101" spans="1:13" ht="16.5" customHeight="1">
      <c r="A101" s="393"/>
      <c r="B101" s="390"/>
      <c r="C101" s="30">
        <v>0.05</v>
      </c>
      <c r="D101" s="30">
        <v>0.05</v>
      </c>
      <c r="E101" s="13" t="s">
        <v>1245</v>
      </c>
      <c r="F101" s="30">
        <v>0.05</v>
      </c>
      <c r="G101" s="13" t="s">
        <v>1245</v>
      </c>
      <c r="H101" s="30">
        <v>0.05</v>
      </c>
      <c r="I101" s="13" t="s">
        <v>1245</v>
      </c>
      <c r="J101" s="30">
        <v>0</v>
      </c>
      <c r="K101" s="102" t="s">
        <v>1245</v>
      </c>
      <c r="L101" s="30">
        <v>0</v>
      </c>
      <c r="M101" s="102" t="s">
        <v>1245</v>
      </c>
    </row>
    <row r="102" spans="1:13" ht="16.5" customHeight="1">
      <c r="A102" s="393"/>
      <c r="B102" s="390"/>
      <c r="C102" s="30">
        <v>0.02</v>
      </c>
      <c r="D102" s="30">
        <v>0.02</v>
      </c>
      <c r="E102" s="13" t="s">
        <v>1244</v>
      </c>
      <c r="F102" s="30">
        <v>0.02</v>
      </c>
      <c r="G102" s="13" t="s">
        <v>1244</v>
      </c>
      <c r="H102" s="30">
        <v>0.02</v>
      </c>
      <c r="I102" s="13" t="s">
        <v>1244</v>
      </c>
      <c r="J102" s="30"/>
      <c r="K102" s="13"/>
      <c r="L102" s="30"/>
      <c r="M102" s="13"/>
    </row>
    <row r="103" spans="1:13" ht="16.5" customHeight="1">
      <c r="A103" s="393"/>
      <c r="B103" s="390"/>
      <c r="C103" s="30">
        <v>0</v>
      </c>
      <c r="D103" s="30">
        <v>0</v>
      </c>
      <c r="E103" s="13" t="s">
        <v>235</v>
      </c>
      <c r="F103" s="30">
        <v>0</v>
      </c>
      <c r="G103" s="13" t="s">
        <v>235</v>
      </c>
      <c r="H103" s="30">
        <v>0</v>
      </c>
      <c r="I103" s="102" t="s">
        <v>235</v>
      </c>
      <c r="J103" s="30"/>
      <c r="K103" s="13"/>
      <c r="L103" s="30"/>
      <c r="M103" s="13"/>
    </row>
    <row r="104" spans="1:13" ht="16.5" customHeight="1">
      <c r="A104" s="394"/>
      <c r="B104" s="391"/>
      <c r="C104" s="30"/>
      <c r="D104" s="18"/>
      <c r="E104" s="13"/>
      <c r="F104" s="22"/>
      <c r="G104" s="13"/>
      <c r="H104" s="22"/>
      <c r="I104" s="13"/>
      <c r="J104" s="22"/>
      <c r="K104" s="13"/>
      <c r="L104" s="22"/>
      <c r="M104" s="13"/>
    </row>
    <row r="105" spans="1:13" customFormat="1" ht="16.5" customHeight="1"/>
    <row r="106" spans="1:13" ht="16.5" customHeight="1">
      <c r="A106" s="193"/>
      <c r="B106" s="194"/>
      <c r="C106" s="195"/>
      <c r="D106" s="196">
        <v>3</v>
      </c>
      <c r="E106" s="190" t="s">
        <v>947</v>
      </c>
      <c r="F106" s="191">
        <v>3</v>
      </c>
      <c r="G106" s="190" t="s">
        <v>1</v>
      </c>
      <c r="H106" s="191">
        <v>3</v>
      </c>
      <c r="I106" s="192" t="s">
        <v>2</v>
      </c>
      <c r="J106" s="191">
        <v>2</v>
      </c>
      <c r="K106" s="192" t="s">
        <v>3</v>
      </c>
      <c r="L106" s="191">
        <v>2</v>
      </c>
      <c r="M106" s="192" t="s">
        <v>4</v>
      </c>
    </row>
    <row r="107" spans="1:13" ht="16.5" customHeight="1">
      <c r="A107" s="392" t="s">
        <v>1126</v>
      </c>
      <c r="B107" s="389" t="s">
        <v>1249</v>
      </c>
      <c r="C107" s="31" t="s">
        <v>1023</v>
      </c>
      <c r="D107" s="31" t="s">
        <v>1023</v>
      </c>
      <c r="E107" s="51" t="s">
        <v>1023</v>
      </c>
      <c r="F107" s="31" t="s">
        <v>1023</v>
      </c>
      <c r="G107" s="51" t="s">
        <v>1023</v>
      </c>
      <c r="H107" s="31" t="s">
        <v>1023</v>
      </c>
      <c r="I107" s="51" t="s">
        <v>1023</v>
      </c>
      <c r="J107" s="31" t="s">
        <v>1023</v>
      </c>
      <c r="K107" s="51" t="s">
        <v>1023</v>
      </c>
      <c r="L107" s="31" t="s">
        <v>1023</v>
      </c>
      <c r="M107" s="51" t="s">
        <v>1023</v>
      </c>
    </row>
    <row r="108" spans="1:13" ht="16.5" customHeight="1">
      <c r="A108" s="393"/>
      <c r="B108" s="390"/>
      <c r="C108" s="30">
        <v>0.1</v>
      </c>
      <c r="D108" s="30">
        <v>0.1</v>
      </c>
      <c r="E108" s="13" t="s">
        <v>1248</v>
      </c>
      <c r="F108" s="30">
        <v>0.1</v>
      </c>
      <c r="G108" s="13" t="s">
        <v>1248</v>
      </c>
      <c r="H108" s="30">
        <v>0.1</v>
      </c>
      <c r="I108" s="13" t="s">
        <v>1248</v>
      </c>
      <c r="J108" s="30">
        <v>0.05</v>
      </c>
      <c r="K108" s="13" t="s">
        <v>1248</v>
      </c>
      <c r="L108" s="30">
        <v>0.05</v>
      </c>
      <c r="M108" s="13" t="s">
        <v>1248</v>
      </c>
    </row>
    <row r="109" spans="1:13" ht="16.5">
      <c r="A109" s="393"/>
      <c r="B109" s="390"/>
      <c r="C109" s="30">
        <v>0.05</v>
      </c>
      <c r="D109" s="30">
        <v>0.05</v>
      </c>
      <c r="E109" s="13" t="s">
        <v>11</v>
      </c>
      <c r="F109" s="30">
        <v>0.05</v>
      </c>
      <c r="G109" s="13" t="s">
        <v>11</v>
      </c>
      <c r="H109" s="30">
        <v>0.05</v>
      </c>
      <c r="I109" s="13" t="s">
        <v>11</v>
      </c>
      <c r="J109" s="30">
        <v>0</v>
      </c>
      <c r="K109" s="13" t="s">
        <v>11</v>
      </c>
      <c r="L109" s="30">
        <v>0</v>
      </c>
      <c r="M109" s="102" t="s">
        <v>11</v>
      </c>
    </row>
    <row r="110" spans="1:13" ht="16.5" customHeight="1">
      <c r="A110" s="393"/>
      <c r="B110" s="390"/>
      <c r="C110" s="30">
        <v>0</v>
      </c>
      <c r="D110" s="30">
        <v>0</v>
      </c>
      <c r="E110" s="13" t="s">
        <v>12</v>
      </c>
      <c r="F110" s="30">
        <v>0</v>
      </c>
      <c r="G110" s="13" t="s">
        <v>12</v>
      </c>
      <c r="H110" s="30">
        <v>0</v>
      </c>
      <c r="I110" s="13" t="s">
        <v>12</v>
      </c>
      <c r="J110" s="30">
        <v>0</v>
      </c>
      <c r="K110" s="102" t="s">
        <v>12</v>
      </c>
      <c r="L110" s="30"/>
      <c r="M110" s="13"/>
    </row>
    <row r="111" spans="1:13" customFormat="1">
      <c r="A111" s="394"/>
      <c r="B111" s="391"/>
      <c r="C111" s="30"/>
      <c r="D111" s="18"/>
      <c r="E111" s="13"/>
      <c r="F111" s="22"/>
      <c r="G111" s="13"/>
      <c r="H111" s="22"/>
      <c r="I111" s="13"/>
      <c r="J111" s="22"/>
      <c r="K111" s="13"/>
      <c r="L111" s="22"/>
      <c r="M111" s="13"/>
    </row>
    <row r="112" spans="1:13" customFormat="1" ht="16.5"/>
    <row r="113" spans="1:13" ht="16.5" customHeight="1">
      <c r="A113" s="193"/>
      <c r="B113" s="194"/>
      <c r="C113" s="195"/>
      <c r="D113" s="196">
        <v>3</v>
      </c>
      <c r="E113" s="190" t="s">
        <v>947</v>
      </c>
      <c r="F113" s="191">
        <v>3</v>
      </c>
      <c r="G113" s="190" t="s">
        <v>1</v>
      </c>
      <c r="H113" s="191">
        <v>3</v>
      </c>
      <c r="I113" s="192" t="s">
        <v>2</v>
      </c>
      <c r="J113" s="191">
        <v>3</v>
      </c>
      <c r="K113" s="192" t="s">
        <v>3</v>
      </c>
      <c r="L113" s="191">
        <v>3</v>
      </c>
      <c r="M113" s="192" t="s">
        <v>4</v>
      </c>
    </row>
    <row r="114" spans="1:13" customFormat="1" ht="16.5" customHeight="1">
      <c r="A114" s="392" t="s">
        <v>1127</v>
      </c>
      <c r="B114" s="389" t="s">
        <v>101</v>
      </c>
      <c r="C114" s="31" t="s">
        <v>1023</v>
      </c>
      <c r="D114" s="31" t="s">
        <v>1023</v>
      </c>
      <c r="E114" s="51" t="s">
        <v>1023</v>
      </c>
      <c r="F114" s="31" t="s">
        <v>1023</v>
      </c>
      <c r="G114" s="51" t="s">
        <v>1023</v>
      </c>
      <c r="H114" s="31" t="s">
        <v>1023</v>
      </c>
      <c r="I114" s="51" t="s">
        <v>1023</v>
      </c>
      <c r="J114" s="31" t="s">
        <v>1023</v>
      </c>
      <c r="K114" s="51" t="s">
        <v>1023</v>
      </c>
      <c r="L114" s="31" t="s">
        <v>1023</v>
      </c>
      <c r="M114" s="51" t="s">
        <v>1023</v>
      </c>
    </row>
    <row r="115" spans="1:13" ht="16.5" customHeight="1">
      <c r="A115" s="399"/>
      <c r="B115" s="390"/>
      <c r="C115" s="30">
        <v>0.1</v>
      </c>
      <c r="D115" s="30">
        <v>0.1</v>
      </c>
      <c r="E115" s="13" t="s">
        <v>888</v>
      </c>
      <c r="F115" s="30">
        <v>0.1</v>
      </c>
      <c r="G115" s="13" t="s">
        <v>888</v>
      </c>
      <c r="H115" s="30">
        <v>0.1</v>
      </c>
      <c r="I115" s="13" t="s">
        <v>888</v>
      </c>
      <c r="J115" s="30">
        <v>0.1</v>
      </c>
      <c r="K115" s="13" t="s">
        <v>888</v>
      </c>
      <c r="L115" s="30">
        <v>0.1</v>
      </c>
      <c r="M115" s="13" t="s">
        <v>888</v>
      </c>
    </row>
    <row r="116" spans="1:13" ht="16.5" customHeight="1">
      <c r="A116" s="399"/>
      <c r="B116" s="390"/>
      <c r="C116" s="30">
        <v>0</v>
      </c>
      <c r="D116" s="30">
        <v>0</v>
      </c>
      <c r="E116" s="13" t="s">
        <v>1586</v>
      </c>
      <c r="F116" s="30">
        <v>0</v>
      </c>
      <c r="G116" s="13" t="s">
        <v>1586</v>
      </c>
      <c r="H116" s="30">
        <v>0</v>
      </c>
      <c r="I116" s="13" t="s">
        <v>1586</v>
      </c>
      <c r="J116" s="30">
        <v>0</v>
      </c>
      <c r="K116" s="13" t="s">
        <v>1586</v>
      </c>
      <c r="L116" s="30">
        <v>0</v>
      </c>
      <c r="M116" s="13" t="s">
        <v>1586</v>
      </c>
    </row>
    <row r="117" spans="1:13" ht="16.5" customHeight="1">
      <c r="A117" s="400"/>
      <c r="B117" s="391"/>
      <c r="C117" s="30"/>
      <c r="D117" s="30"/>
      <c r="E117" s="13"/>
      <c r="F117" s="30"/>
      <c r="G117" s="13"/>
      <c r="H117" s="30"/>
      <c r="I117" s="13"/>
      <c r="J117" s="30"/>
      <c r="K117" s="13"/>
      <c r="L117" s="30"/>
      <c r="M117" s="13"/>
    </row>
    <row r="118" spans="1:13" ht="16.5" customHeight="1"/>
    <row r="119" spans="1:13" ht="16.5" customHeight="1">
      <c r="A119" s="193"/>
      <c r="B119" s="194"/>
      <c r="C119" s="195"/>
      <c r="D119" s="196">
        <v>3</v>
      </c>
      <c r="E119" s="190" t="s">
        <v>947</v>
      </c>
      <c r="F119" s="191">
        <v>3</v>
      </c>
      <c r="G119" s="190" t="s">
        <v>1</v>
      </c>
      <c r="H119" s="191">
        <v>1</v>
      </c>
      <c r="I119" s="192" t="s">
        <v>2</v>
      </c>
      <c r="J119" s="191">
        <v>1</v>
      </c>
      <c r="K119" s="192" t="s">
        <v>3</v>
      </c>
      <c r="L119" s="191">
        <v>1</v>
      </c>
      <c r="M119" s="192" t="s">
        <v>4</v>
      </c>
    </row>
    <row r="120" spans="1:13" ht="16.5">
      <c r="A120" s="392" t="s">
        <v>1128</v>
      </c>
      <c r="B120" s="389" t="s">
        <v>1231</v>
      </c>
      <c r="C120" s="31" t="s">
        <v>1023</v>
      </c>
      <c r="D120" s="31" t="s">
        <v>1023</v>
      </c>
      <c r="E120" s="51" t="s">
        <v>1023</v>
      </c>
      <c r="F120" s="31" t="s">
        <v>1023</v>
      </c>
      <c r="G120" s="51" t="s">
        <v>1023</v>
      </c>
      <c r="H120" s="31" t="s">
        <v>1023</v>
      </c>
      <c r="I120" s="51" t="s">
        <v>1023</v>
      </c>
      <c r="J120" s="31" t="s">
        <v>1023</v>
      </c>
      <c r="K120" s="51" t="s">
        <v>1023</v>
      </c>
      <c r="L120" s="31" t="s">
        <v>1023</v>
      </c>
      <c r="M120" s="51" t="s">
        <v>1023</v>
      </c>
    </row>
    <row r="121" spans="1:13" ht="16.5">
      <c r="A121" s="393"/>
      <c r="B121" s="390"/>
      <c r="C121" s="30">
        <v>0.05</v>
      </c>
      <c r="D121" s="30">
        <v>0.05</v>
      </c>
      <c r="E121" s="13" t="s">
        <v>1254</v>
      </c>
      <c r="F121" s="30">
        <v>0.05</v>
      </c>
      <c r="G121" s="13" t="s">
        <v>1254</v>
      </c>
      <c r="H121" s="30">
        <v>0</v>
      </c>
      <c r="I121" s="13" t="s">
        <v>1254</v>
      </c>
      <c r="J121" s="30">
        <v>0</v>
      </c>
      <c r="K121" s="13" t="s">
        <v>1254</v>
      </c>
      <c r="L121" s="30">
        <v>0</v>
      </c>
      <c r="M121" s="13" t="s">
        <v>1254</v>
      </c>
    </row>
    <row r="122" spans="1:13" ht="16.5">
      <c r="A122" s="393"/>
      <c r="B122" s="390"/>
      <c r="C122" s="30">
        <v>0</v>
      </c>
      <c r="D122" s="30">
        <v>0</v>
      </c>
      <c r="E122" s="13" t="s">
        <v>1253</v>
      </c>
      <c r="F122" s="30">
        <v>0</v>
      </c>
      <c r="G122" s="13" t="s">
        <v>1253</v>
      </c>
      <c r="H122" s="30">
        <v>0</v>
      </c>
      <c r="I122" s="13"/>
      <c r="J122" s="30">
        <v>0</v>
      </c>
      <c r="K122" s="13"/>
      <c r="L122" s="30">
        <v>0</v>
      </c>
      <c r="M122" s="13"/>
    </row>
    <row r="123" spans="1:13">
      <c r="A123" s="394"/>
      <c r="B123" s="391"/>
      <c r="C123" s="30"/>
      <c r="D123" s="18"/>
      <c r="E123" s="13"/>
      <c r="F123" s="22"/>
      <c r="G123" s="13"/>
      <c r="H123" s="22"/>
      <c r="I123" s="13"/>
      <c r="J123" s="22"/>
      <c r="K123" s="13"/>
      <c r="L123" s="22"/>
      <c r="M123" s="13"/>
    </row>
    <row r="124" spans="1:13" customFormat="1" ht="16.5"/>
    <row r="125" spans="1:13" ht="16.5" customHeight="1">
      <c r="A125" s="193"/>
      <c r="B125" s="194"/>
      <c r="C125" s="195"/>
      <c r="D125" s="196">
        <v>3</v>
      </c>
      <c r="E125" s="190" t="s">
        <v>947</v>
      </c>
      <c r="F125" s="191">
        <v>3</v>
      </c>
      <c r="G125" s="190" t="s">
        <v>1</v>
      </c>
      <c r="H125" s="191">
        <v>2</v>
      </c>
      <c r="I125" s="192" t="s">
        <v>2</v>
      </c>
      <c r="J125" s="191">
        <v>3</v>
      </c>
      <c r="K125" s="192" t="s">
        <v>3</v>
      </c>
      <c r="L125" s="191">
        <v>3</v>
      </c>
      <c r="M125" s="192" t="s">
        <v>4</v>
      </c>
    </row>
    <row r="126" spans="1:13" ht="16.5">
      <c r="A126" s="392" t="s">
        <v>1129</v>
      </c>
      <c r="B126" s="389" t="s">
        <v>1592</v>
      </c>
      <c r="C126" s="31" t="s">
        <v>1023</v>
      </c>
      <c r="D126" s="31" t="s">
        <v>1023</v>
      </c>
      <c r="E126" s="51" t="s">
        <v>1023</v>
      </c>
      <c r="F126" s="31" t="s">
        <v>1023</v>
      </c>
      <c r="G126" s="51" t="s">
        <v>1023</v>
      </c>
      <c r="H126" s="31" t="s">
        <v>1023</v>
      </c>
      <c r="I126" s="51" t="s">
        <v>1023</v>
      </c>
      <c r="J126" s="31" t="s">
        <v>1023</v>
      </c>
      <c r="K126" s="51" t="s">
        <v>1023</v>
      </c>
      <c r="L126" s="31" t="s">
        <v>1023</v>
      </c>
      <c r="M126" s="51" t="s">
        <v>1023</v>
      </c>
    </row>
    <row r="127" spans="1:13" ht="16.5">
      <c r="A127" s="399"/>
      <c r="B127" s="390"/>
      <c r="C127" s="30">
        <v>0.15</v>
      </c>
      <c r="D127" s="30">
        <v>0.15</v>
      </c>
      <c r="E127" s="13" t="s">
        <v>1591</v>
      </c>
      <c r="F127" s="30">
        <v>0.15</v>
      </c>
      <c r="G127" s="13" t="s">
        <v>1591</v>
      </c>
      <c r="H127" s="30">
        <v>0.15</v>
      </c>
      <c r="I127" s="13" t="s">
        <v>1591</v>
      </c>
      <c r="J127" s="30">
        <v>0.1</v>
      </c>
      <c r="K127" s="13" t="s">
        <v>1591</v>
      </c>
      <c r="L127" s="30">
        <v>0.1</v>
      </c>
      <c r="M127" s="13" t="s">
        <v>1591</v>
      </c>
    </row>
    <row r="128" spans="1:13" ht="16.5">
      <c r="A128" s="399"/>
      <c r="B128" s="390"/>
      <c r="C128" s="30">
        <v>0.1</v>
      </c>
      <c r="D128" s="30">
        <v>0.1</v>
      </c>
      <c r="E128" s="13" t="s">
        <v>1590</v>
      </c>
      <c r="F128" s="30">
        <v>0.1</v>
      </c>
      <c r="G128" s="13" t="s">
        <v>1590</v>
      </c>
      <c r="H128" s="30">
        <v>0.1</v>
      </c>
      <c r="I128" s="13" t="s">
        <v>1590</v>
      </c>
      <c r="J128" s="30">
        <v>0.05</v>
      </c>
      <c r="K128" s="13" t="s">
        <v>1590</v>
      </c>
      <c r="L128" s="30">
        <v>0.05</v>
      </c>
      <c r="M128" s="13" t="s">
        <v>1590</v>
      </c>
    </row>
    <row r="129" spans="1:15" ht="16.5">
      <c r="A129" s="399"/>
      <c r="B129" s="390"/>
      <c r="C129" s="30">
        <v>0.05</v>
      </c>
      <c r="D129" s="30">
        <v>0.05</v>
      </c>
      <c r="E129" s="13" t="s">
        <v>1589</v>
      </c>
      <c r="F129" s="30">
        <v>0.05</v>
      </c>
      <c r="G129" s="13" t="s">
        <v>1589</v>
      </c>
      <c r="H129" s="30">
        <v>0.05</v>
      </c>
      <c r="I129" s="13" t="s">
        <v>1589</v>
      </c>
      <c r="J129" s="30">
        <v>0</v>
      </c>
      <c r="K129" s="13" t="s">
        <v>1589</v>
      </c>
      <c r="L129" s="30">
        <v>0</v>
      </c>
      <c r="M129" s="13" t="s">
        <v>1589</v>
      </c>
    </row>
    <row r="130" spans="1:15" ht="16.5">
      <c r="A130" s="399"/>
      <c r="B130" s="390"/>
      <c r="C130" s="30">
        <v>0</v>
      </c>
      <c r="D130" s="30">
        <v>0</v>
      </c>
      <c r="E130" s="13" t="s">
        <v>235</v>
      </c>
      <c r="F130" s="30">
        <v>0</v>
      </c>
      <c r="G130" s="13" t="s">
        <v>235</v>
      </c>
      <c r="H130" s="30">
        <v>0</v>
      </c>
      <c r="I130" s="102" t="s">
        <v>235</v>
      </c>
      <c r="J130" s="30"/>
      <c r="K130" s="13"/>
      <c r="L130" s="30"/>
      <c r="M130" s="13"/>
    </row>
    <row r="131" spans="1:15">
      <c r="A131" s="400"/>
      <c r="B131" s="391"/>
      <c r="C131" s="30"/>
      <c r="D131" s="18"/>
      <c r="E131" s="13"/>
      <c r="F131" s="22"/>
      <c r="G131" s="13"/>
      <c r="H131" s="22"/>
      <c r="I131" s="13"/>
      <c r="J131" s="22"/>
      <c r="K131" s="13"/>
      <c r="L131" s="22"/>
      <c r="M131" s="13"/>
    </row>
    <row r="132" spans="1:15" customFormat="1" ht="16.5"/>
    <row r="133" spans="1:15" ht="16.5" customHeight="1">
      <c r="A133" s="197"/>
      <c r="B133" s="198"/>
      <c r="C133" s="195"/>
      <c r="D133" s="199">
        <v>3</v>
      </c>
      <c r="E133" s="190" t="s">
        <v>947</v>
      </c>
      <c r="F133" s="200">
        <v>3</v>
      </c>
      <c r="G133" s="190" t="s">
        <v>1</v>
      </c>
      <c r="H133" s="200">
        <v>3</v>
      </c>
      <c r="I133" s="190" t="s">
        <v>2</v>
      </c>
      <c r="J133" s="200">
        <v>3</v>
      </c>
      <c r="K133" s="190" t="s">
        <v>3</v>
      </c>
      <c r="L133" s="200">
        <v>3</v>
      </c>
      <c r="M133" s="190" t="s">
        <v>4</v>
      </c>
    </row>
    <row r="134" spans="1:15" ht="15.75" customHeight="1">
      <c r="A134" s="395" t="s">
        <v>1222</v>
      </c>
      <c r="B134" s="327" t="s">
        <v>1232</v>
      </c>
      <c r="C134" s="31" t="s">
        <v>1023</v>
      </c>
      <c r="D134" s="31" t="s">
        <v>1023</v>
      </c>
      <c r="E134" s="51" t="s">
        <v>1023</v>
      </c>
      <c r="F134" s="31" t="s">
        <v>1023</v>
      </c>
      <c r="G134" s="51" t="s">
        <v>1023</v>
      </c>
      <c r="H134" s="31" t="s">
        <v>1023</v>
      </c>
      <c r="I134" s="51" t="s">
        <v>1023</v>
      </c>
      <c r="J134" s="31" t="s">
        <v>1023</v>
      </c>
      <c r="K134" s="51" t="s">
        <v>1023</v>
      </c>
      <c r="L134" s="31" t="s">
        <v>1023</v>
      </c>
      <c r="M134" s="51" t="s">
        <v>1023</v>
      </c>
    </row>
    <row r="135" spans="1:15" customFormat="1" ht="16.5" customHeight="1">
      <c r="A135" s="395"/>
      <c r="B135" s="327"/>
      <c r="C135" s="30">
        <v>0.1</v>
      </c>
      <c r="D135" s="30">
        <v>0.1</v>
      </c>
      <c r="E135" s="13" t="s">
        <v>1255</v>
      </c>
      <c r="F135" s="30">
        <v>0.1</v>
      </c>
      <c r="G135" s="13" t="s">
        <v>1255</v>
      </c>
      <c r="H135" s="30">
        <v>0.05</v>
      </c>
      <c r="I135" s="13" t="s">
        <v>1255</v>
      </c>
      <c r="J135" s="30">
        <v>0.05</v>
      </c>
      <c r="K135" s="13" t="s">
        <v>1255</v>
      </c>
      <c r="L135" s="30">
        <v>0.05</v>
      </c>
      <c r="M135" s="13" t="s">
        <v>1255</v>
      </c>
    </row>
    <row r="136" spans="1:15" customFormat="1" ht="16.5" customHeight="1">
      <c r="A136" s="395"/>
      <c r="B136" s="327"/>
      <c r="C136" s="30">
        <v>0.05</v>
      </c>
      <c r="D136" s="30">
        <v>0.05</v>
      </c>
      <c r="E136" s="13" t="s">
        <v>11</v>
      </c>
      <c r="F136" s="30">
        <v>0.05</v>
      </c>
      <c r="G136" s="13" t="s">
        <v>11</v>
      </c>
      <c r="H136" s="30">
        <v>0</v>
      </c>
      <c r="I136" s="13" t="s">
        <v>11</v>
      </c>
      <c r="J136" s="30">
        <v>0</v>
      </c>
      <c r="K136" s="13" t="s">
        <v>11</v>
      </c>
      <c r="L136" s="30">
        <v>0</v>
      </c>
      <c r="M136" s="13" t="s">
        <v>11</v>
      </c>
    </row>
    <row r="137" spans="1:15" customFormat="1" ht="16.5" customHeight="1">
      <c r="A137" s="395"/>
      <c r="B137" s="327"/>
      <c r="C137" s="30">
        <v>0</v>
      </c>
      <c r="D137" s="30">
        <v>0</v>
      </c>
      <c r="E137" s="13" t="s">
        <v>12</v>
      </c>
      <c r="F137" s="30">
        <v>0</v>
      </c>
      <c r="G137" s="13" t="s">
        <v>12</v>
      </c>
      <c r="H137" s="30"/>
      <c r="I137" s="13"/>
      <c r="J137" s="30"/>
      <c r="K137" s="13"/>
      <c r="L137" s="30"/>
      <c r="M137" s="13"/>
    </row>
    <row r="138" spans="1:15" customFormat="1" ht="16.5" customHeight="1">
      <c r="A138" s="395"/>
      <c r="B138" s="327"/>
      <c r="C138" s="30"/>
      <c r="D138" s="45"/>
      <c r="E138" s="13"/>
      <c r="F138" s="46"/>
      <c r="G138" s="13"/>
      <c r="H138" s="46"/>
      <c r="I138" s="13"/>
      <c r="J138" s="46"/>
      <c r="K138" s="13"/>
      <c r="L138" s="46"/>
      <c r="M138" s="13"/>
    </row>
    <row r="139" spans="1:15" customFormat="1" ht="16.5" customHeight="1"/>
    <row r="140" spans="1:15" customFormat="1" ht="16.5" customHeight="1">
      <c r="A140" s="197"/>
      <c r="B140" s="198"/>
      <c r="C140" s="195"/>
      <c r="D140" s="199">
        <v>3</v>
      </c>
      <c r="E140" s="190" t="s">
        <v>947</v>
      </c>
      <c r="F140" s="200">
        <v>3</v>
      </c>
      <c r="G140" s="190" t="s">
        <v>1</v>
      </c>
      <c r="H140" s="200">
        <v>2</v>
      </c>
      <c r="I140" s="190" t="s">
        <v>2</v>
      </c>
      <c r="J140" s="200">
        <v>2</v>
      </c>
      <c r="K140" s="190" t="s">
        <v>3</v>
      </c>
      <c r="L140" s="200">
        <v>2</v>
      </c>
      <c r="M140" s="190" t="s">
        <v>4</v>
      </c>
    </row>
    <row r="141" spans="1:15" ht="16.5" customHeight="1">
      <c r="A141" s="395" t="s">
        <v>1223</v>
      </c>
      <c r="B141" s="402" t="s">
        <v>192</v>
      </c>
      <c r="C141" s="31" t="s">
        <v>1023</v>
      </c>
      <c r="D141" s="31" t="s">
        <v>1023</v>
      </c>
      <c r="E141" s="51" t="s">
        <v>1023</v>
      </c>
      <c r="F141" s="31" t="s">
        <v>1023</v>
      </c>
      <c r="G141" s="51" t="s">
        <v>1023</v>
      </c>
      <c r="H141" s="31" t="s">
        <v>1023</v>
      </c>
      <c r="I141" s="51" t="s">
        <v>1023</v>
      </c>
      <c r="J141" s="31" t="s">
        <v>1023</v>
      </c>
      <c r="K141" s="51" t="s">
        <v>1023</v>
      </c>
      <c r="L141" s="31" t="s">
        <v>1023</v>
      </c>
      <c r="M141" s="51" t="s">
        <v>1023</v>
      </c>
    </row>
    <row r="142" spans="1:15" ht="16.5" customHeight="1">
      <c r="A142" s="395"/>
      <c r="B142" s="402"/>
      <c r="C142" s="30">
        <v>0.1</v>
      </c>
      <c r="D142" s="30">
        <v>0.1</v>
      </c>
      <c r="E142" s="13" t="s">
        <v>1259</v>
      </c>
      <c r="F142" s="30">
        <v>0.1</v>
      </c>
      <c r="G142" s="13" t="s">
        <v>1259</v>
      </c>
      <c r="H142" s="30">
        <v>0.1</v>
      </c>
      <c r="I142" s="13" t="s">
        <v>1259</v>
      </c>
      <c r="J142" s="30">
        <v>0.1</v>
      </c>
      <c r="K142" s="13" t="s">
        <v>1261</v>
      </c>
      <c r="L142" s="30">
        <v>0.1</v>
      </c>
      <c r="M142" s="13" t="s">
        <v>1261</v>
      </c>
    </row>
    <row r="143" spans="1:15" ht="16.5" customHeight="1">
      <c r="A143" s="395"/>
      <c r="B143" s="402"/>
      <c r="C143" s="30">
        <v>0.05</v>
      </c>
      <c r="D143" s="30">
        <v>0.05</v>
      </c>
      <c r="E143" s="13" t="s">
        <v>1258</v>
      </c>
      <c r="F143" s="30">
        <v>0.05</v>
      </c>
      <c r="G143" s="13" t="s">
        <v>1258</v>
      </c>
      <c r="H143" s="30">
        <v>0.05</v>
      </c>
      <c r="I143" s="13" t="s">
        <v>1258</v>
      </c>
      <c r="J143" s="30">
        <v>0.05</v>
      </c>
      <c r="K143" s="13" t="s">
        <v>1260</v>
      </c>
      <c r="L143" s="30">
        <v>0.05</v>
      </c>
      <c r="M143" s="13" t="s">
        <v>1260</v>
      </c>
      <c r="O143"/>
    </row>
    <row r="144" spans="1:15" ht="16.5" customHeight="1">
      <c r="A144" s="395"/>
      <c r="B144" s="402"/>
      <c r="C144" s="30">
        <v>0</v>
      </c>
      <c r="D144" s="30">
        <v>0</v>
      </c>
      <c r="E144" s="13" t="s">
        <v>1257</v>
      </c>
      <c r="F144" s="30">
        <v>0</v>
      </c>
      <c r="G144" s="13" t="s">
        <v>1257</v>
      </c>
      <c r="H144" s="30">
        <v>0</v>
      </c>
      <c r="I144" s="102" t="s">
        <v>1257</v>
      </c>
      <c r="J144" s="30">
        <v>0</v>
      </c>
      <c r="K144" s="102" t="s">
        <v>1258</v>
      </c>
      <c r="L144" s="30">
        <v>0</v>
      </c>
      <c r="M144" s="102" t="s">
        <v>1258</v>
      </c>
    </row>
    <row r="145" spans="1:16" ht="16.5" customHeight="1">
      <c r="A145" s="395"/>
      <c r="B145" s="402"/>
      <c r="C145" s="30"/>
      <c r="D145" s="45"/>
      <c r="E145" s="13"/>
      <c r="F145" s="46"/>
      <c r="G145" s="13"/>
      <c r="H145" s="46"/>
      <c r="I145" s="13"/>
      <c r="J145" s="46"/>
      <c r="K145" s="13"/>
      <c r="L145" s="46"/>
      <c r="M145" s="13"/>
    </row>
    <row r="146" spans="1:16" customFormat="1" ht="16.5" customHeight="1">
      <c r="O146" s="1"/>
    </row>
    <row r="147" spans="1:16" customFormat="1" ht="16.5" customHeight="1">
      <c r="A147" s="197"/>
      <c r="B147" s="198"/>
      <c r="C147" s="195"/>
      <c r="D147" s="199">
        <v>3</v>
      </c>
      <c r="E147" s="190" t="s">
        <v>947</v>
      </c>
      <c r="F147" s="200">
        <v>3</v>
      </c>
      <c r="G147" s="190" t="s">
        <v>1</v>
      </c>
      <c r="H147" s="200">
        <v>1</v>
      </c>
      <c r="I147" s="190" t="s">
        <v>2</v>
      </c>
      <c r="J147" s="200">
        <v>1</v>
      </c>
      <c r="K147" s="190" t="s">
        <v>3</v>
      </c>
      <c r="L147" s="200">
        <v>1</v>
      </c>
      <c r="M147" s="190" t="s">
        <v>4</v>
      </c>
      <c r="O147" s="1"/>
    </row>
    <row r="148" spans="1:16" ht="16.5" customHeight="1">
      <c r="A148" s="392" t="s">
        <v>1224</v>
      </c>
      <c r="B148" s="389" t="s">
        <v>53</v>
      </c>
      <c r="C148" s="31" t="s">
        <v>1023</v>
      </c>
      <c r="D148" s="31" t="s">
        <v>1023</v>
      </c>
      <c r="E148" s="51" t="s">
        <v>1023</v>
      </c>
      <c r="F148" s="31" t="s">
        <v>1023</v>
      </c>
      <c r="G148" s="51" t="s">
        <v>1023</v>
      </c>
      <c r="H148" s="31" t="s">
        <v>1023</v>
      </c>
      <c r="I148" s="51" t="s">
        <v>1023</v>
      </c>
      <c r="J148" s="31" t="s">
        <v>1023</v>
      </c>
      <c r="K148" s="51" t="s">
        <v>1023</v>
      </c>
      <c r="L148" s="31" t="s">
        <v>1023</v>
      </c>
      <c r="M148" s="51" t="s">
        <v>1023</v>
      </c>
    </row>
    <row r="149" spans="1:16" ht="16.5" customHeight="1">
      <c r="A149" s="393"/>
      <c r="B149" s="390"/>
      <c r="C149" s="30">
        <v>0.05</v>
      </c>
      <c r="D149" s="30">
        <v>0.05</v>
      </c>
      <c r="E149" s="13" t="s">
        <v>11</v>
      </c>
      <c r="F149" s="30">
        <v>0.05</v>
      </c>
      <c r="G149" s="13" t="s">
        <v>11</v>
      </c>
      <c r="H149" s="30">
        <v>0</v>
      </c>
      <c r="I149" s="13" t="s">
        <v>11</v>
      </c>
      <c r="J149" s="30">
        <v>0</v>
      </c>
      <c r="K149" s="13" t="s">
        <v>11</v>
      </c>
      <c r="L149" s="30">
        <v>0</v>
      </c>
      <c r="M149" s="13" t="s">
        <v>11</v>
      </c>
    </row>
    <row r="150" spans="1:16" ht="16.5" customHeight="1">
      <c r="A150" s="393"/>
      <c r="B150" s="390"/>
      <c r="C150" s="30">
        <v>0</v>
      </c>
      <c r="D150" s="30">
        <v>0</v>
      </c>
      <c r="E150" s="13" t="s">
        <v>12</v>
      </c>
      <c r="F150" s="30">
        <v>0</v>
      </c>
      <c r="G150" s="13" t="s">
        <v>12</v>
      </c>
      <c r="H150" s="30"/>
      <c r="I150" s="13"/>
      <c r="J150" s="205"/>
      <c r="K150" s="13"/>
      <c r="L150" s="205"/>
      <c r="M150" s="13"/>
    </row>
    <row r="151" spans="1:16" ht="16.5" customHeight="1">
      <c r="A151" s="394"/>
      <c r="B151" s="391"/>
      <c r="C151" s="30"/>
      <c r="D151" s="18"/>
      <c r="E151" s="13"/>
      <c r="F151" s="22"/>
      <c r="G151" s="13"/>
      <c r="H151" s="22"/>
      <c r="I151" s="13"/>
      <c r="J151" s="22"/>
      <c r="K151" s="13"/>
      <c r="L151" s="22"/>
      <c r="M151" s="13"/>
    </row>
    <row r="152" spans="1:16" customFormat="1" ht="16.5" customHeight="1"/>
    <row r="153" spans="1:16" customFormat="1" ht="16.5" customHeight="1">
      <c r="A153" s="197"/>
      <c r="B153" s="198"/>
      <c r="C153" s="195"/>
      <c r="D153" s="199">
        <v>3</v>
      </c>
      <c r="E153" s="190" t="s">
        <v>947</v>
      </c>
      <c r="F153" s="200">
        <v>3</v>
      </c>
      <c r="G153" s="190" t="s">
        <v>1</v>
      </c>
      <c r="H153" s="200">
        <v>3</v>
      </c>
      <c r="I153" s="190" t="s">
        <v>2</v>
      </c>
      <c r="J153" s="200">
        <v>3</v>
      </c>
      <c r="K153" s="190" t="s">
        <v>3</v>
      </c>
      <c r="L153" s="200">
        <v>3</v>
      </c>
      <c r="M153" s="190" t="s">
        <v>4</v>
      </c>
      <c r="P153" s="1"/>
    </row>
    <row r="154" spans="1:16" ht="16.5" customHeight="1">
      <c r="A154" s="392" t="s">
        <v>1225</v>
      </c>
      <c r="B154" s="389" t="s">
        <v>1279</v>
      </c>
      <c r="C154" s="31" t="s">
        <v>1023</v>
      </c>
      <c r="D154" s="31" t="s">
        <v>1023</v>
      </c>
      <c r="E154" s="51" t="s">
        <v>1023</v>
      </c>
      <c r="F154" s="31" t="s">
        <v>1023</v>
      </c>
      <c r="G154" s="51" t="s">
        <v>1023</v>
      </c>
      <c r="H154" s="31" t="s">
        <v>1023</v>
      </c>
      <c r="I154" s="51" t="s">
        <v>1023</v>
      </c>
      <c r="J154" s="31" t="s">
        <v>1023</v>
      </c>
      <c r="K154" s="51" t="s">
        <v>1023</v>
      </c>
      <c r="L154" s="31" t="s">
        <v>1023</v>
      </c>
      <c r="M154" s="51" t="s">
        <v>1023</v>
      </c>
    </row>
    <row r="155" spans="1:16" ht="16.5" customHeight="1">
      <c r="A155" s="393"/>
      <c r="B155" s="390"/>
      <c r="C155" s="30">
        <v>0.2</v>
      </c>
      <c r="D155" s="30">
        <v>0.2</v>
      </c>
      <c r="E155" s="13" t="s">
        <v>1284</v>
      </c>
      <c r="F155" s="30">
        <v>0.2</v>
      </c>
      <c r="G155" s="13" t="s">
        <v>1284</v>
      </c>
      <c r="H155" s="30">
        <v>0.2</v>
      </c>
      <c r="I155" s="13" t="s">
        <v>1284</v>
      </c>
      <c r="J155" s="30">
        <v>0.2</v>
      </c>
      <c r="K155" s="13" t="s">
        <v>1284</v>
      </c>
      <c r="L155" s="30">
        <v>0.2</v>
      </c>
      <c r="M155" s="13" t="s">
        <v>1284</v>
      </c>
    </row>
    <row r="156" spans="1:16" ht="16.5" customHeight="1">
      <c r="A156" s="393"/>
      <c r="B156" s="390"/>
      <c r="C156" s="30">
        <v>0.1</v>
      </c>
      <c r="D156" s="30">
        <v>0.1</v>
      </c>
      <c r="E156" s="13" t="s">
        <v>1286</v>
      </c>
      <c r="F156" s="30">
        <v>0.1</v>
      </c>
      <c r="G156" s="13" t="s">
        <v>1286</v>
      </c>
      <c r="H156" s="30">
        <v>0.1</v>
      </c>
      <c r="I156" s="13" t="s">
        <v>1286</v>
      </c>
      <c r="J156" s="30">
        <v>0.1</v>
      </c>
      <c r="K156" s="13" t="s">
        <v>1286</v>
      </c>
      <c r="L156" s="30">
        <v>0</v>
      </c>
      <c r="M156" s="13" t="s">
        <v>1286</v>
      </c>
    </row>
    <row r="157" spans="1:16" ht="16.5" customHeight="1">
      <c r="A157" s="393"/>
      <c r="B157" s="390"/>
      <c r="C157" s="30">
        <v>0.05</v>
      </c>
      <c r="D157" s="30">
        <v>0.05</v>
      </c>
      <c r="E157" s="13" t="s">
        <v>1285</v>
      </c>
      <c r="F157" s="30">
        <v>0.05</v>
      </c>
      <c r="G157" s="13" t="s">
        <v>1285</v>
      </c>
      <c r="H157" s="30">
        <v>0.05</v>
      </c>
      <c r="I157" s="13" t="s">
        <v>1285</v>
      </c>
      <c r="J157" s="30">
        <v>0</v>
      </c>
      <c r="K157" s="13" t="s">
        <v>1285</v>
      </c>
      <c r="L157" s="30"/>
      <c r="M157" s="13" t="s">
        <v>1169</v>
      </c>
    </row>
    <row r="158" spans="1:16" ht="16.5" customHeight="1">
      <c r="A158" s="393"/>
      <c r="B158" s="390"/>
      <c r="C158" s="30">
        <v>0.02</v>
      </c>
      <c r="D158" s="30">
        <v>0.02</v>
      </c>
      <c r="E158" s="13" t="s">
        <v>1282</v>
      </c>
      <c r="F158" s="30">
        <v>0.02</v>
      </c>
      <c r="G158" s="13" t="s">
        <v>1282</v>
      </c>
      <c r="H158" s="30">
        <v>0.02</v>
      </c>
      <c r="I158" s="13" t="s">
        <v>1282</v>
      </c>
      <c r="J158" s="30"/>
      <c r="K158" s="13"/>
      <c r="L158" s="30"/>
      <c r="M158" s="13"/>
    </row>
    <row r="159" spans="1:16" ht="16.5" customHeight="1">
      <c r="A159" s="393"/>
      <c r="B159" s="390"/>
      <c r="C159" s="30">
        <v>0</v>
      </c>
      <c r="D159" s="30">
        <v>0</v>
      </c>
      <c r="E159" s="13" t="s">
        <v>1281</v>
      </c>
      <c r="F159" s="30">
        <v>0</v>
      </c>
      <c r="G159" s="13" t="s">
        <v>1281</v>
      </c>
      <c r="H159" s="30">
        <v>0</v>
      </c>
      <c r="I159" s="13" t="s">
        <v>1281</v>
      </c>
      <c r="J159" s="30"/>
      <c r="K159" s="13"/>
      <c r="L159" s="30"/>
      <c r="M159" s="13"/>
    </row>
    <row r="160" spans="1:16" ht="16.5" customHeight="1">
      <c r="A160" s="393"/>
      <c r="B160" s="390"/>
      <c r="C160" s="30">
        <v>0</v>
      </c>
      <c r="D160" s="30">
        <v>0</v>
      </c>
      <c r="E160" s="13" t="s">
        <v>1283</v>
      </c>
      <c r="F160" s="30">
        <v>0</v>
      </c>
      <c r="G160" s="13" t="s">
        <v>1283</v>
      </c>
      <c r="H160" s="30"/>
      <c r="I160" s="13"/>
      <c r="J160" s="30"/>
      <c r="K160" s="13"/>
      <c r="L160" s="30"/>
      <c r="M160" s="13"/>
    </row>
    <row r="161" spans="1:16" ht="16.5" customHeight="1">
      <c r="A161" s="393"/>
      <c r="B161" s="390"/>
      <c r="C161" s="30">
        <v>0</v>
      </c>
      <c r="D161" s="30">
        <v>0</v>
      </c>
      <c r="E161" s="13" t="s">
        <v>1280</v>
      </c>
      <c r="F161" s="30">
        <v>0</v>
      </c>
      <c r="G161" s="13" t="s">
        <v>1280</v>
      </c>
      <c r="H161" s="30"/>
      <c r="I161" s="13"/>
      <c r="J161" s="30"/>
      <c r="K161" s="13"/>
      <c r="L161" s="30"/>
      <c r="M161" s="13"/>
    </row>
    <row r="162" spans="1:16" ht="16.5" customHeight="1">
      <c r="A162" s="394"/>
      <c r="B162" s="391"/>
      <c r="C162" s="30"/>
      <c r="D162" s="18"/>
      <c r="E162" s="13"/>
      <c r="F162" s="22"/>
      <c r="G162" s="13"/>
      <c r="H162" s="22"/>
      <c r="I162" s="13"/>
      <c r="J162" s="22"/>
      <c r="K162" s="13"/>
      <c r="L162" s="22"/>
      <c r="M162" s="13"/>
    </row>
    <row r="163" spans="1:16" customFormat="1" ht="16.5" customHeight="1">
      <c r="P163" s="1"/>
    </row>
    <row r="164" spans="1:16" ht="16.5" customHeight="1">
      <c r="A164" s="197"/>
      <c r="B164" s="198"/>
      <c r="C164" s="195"/>
      <c r="D164" s="199">
        <v>3</v>
      </c>
      <c r="E164" s="190" t="s">
        <v>947</v>
      </c>
      <c r="F164" s="200">
        <v>3</v>
      </c>
      <c r="G164" s="190" t="s">
        <v>1</v>
      </c>
      <c r="H164" s="200">
        <v>3</v>
      </c>
      <c r="I164" s="190" t="s">
        <v>2</v>
      </c>
      <c r="J164" s="200">
        <v>1</v>
      </c>
      <c r="K164" s="190" t="s">
        <v>3</v>
      </c>
      <c r="L164" s="200">
        <v>1</v>
      </c>
      <c r="M164" s="190" t="s">
        <v>4</v>
      </c>
    </row>
    <row r="165" spans="1:16" ht="16.5" customHeight="1">
      <c r="A165" s="395" t="s">
        <v>1226</v>
      </c>
      <c r="B165" s="337" t="s">
        <v>108</v>
      </c>
      <c r="C165" s="31" t="s">
        <v>1023</v>
      </c>
      <c r="D165" s="31" t="s">
        <v>1023</v>
      </c>
      <c r="E165" s="51" t="s">
        <v>1023</v>
      </c>
      <c r="F165" s="31" t="s">
        <v>1023</v>
      </c>
      <c r="G165" s="51" t="s">
        <v>1023</v>
      </c>
      <c r="H165" s="31" t="s">
        <v>1023</v>
      </c>
      <c r="I165" s="51" t="s">
        <v>1023</v>
      </c>
      <c r="J165" s="31" t="s">
        <v>1023</v>
      </c>
      <c r="K165" s="51" t="s">
        <v>1023</v>
      </c>
      <c r="L165" s="31" t="s">
        <v>1023</v>
      </c>
      <c r="M165" s="51" t="s">
        <v>1023</v>
      </c>
    </row>
    <row r="166" spans="1:16" ht="16.5" customHeight="1">
      <c r="A166" s="395"/>
      <c r="B166" s="337"/>
      <c r="C166" s="30">
        <v>0.05</v>
      </c>
      <c r="D166" s="30">
        <v>0.05</v>
      </c>
      <c r="E166" s="13" t="s">
        <v>11</v>
      </c>
      <c r="F166" s="30">
        <v>0.05</v>
      </c>
      <c r="G166" s="13" t="s">
        <v>11</v>
      </c>
      <c r="H166" s="30">
        <v>0.05</v>
      </c>
      <c r="I166" s="13" t="s">
        <v>11</v>
      </c>
      <c r="J166" s="30">
        <v>0</v>
      </c>
      <c r="K166" s="13" t="s">
        <v>11</v>
      </c>
      <c r="L166" s="30">
        <v>0</v>
      </c>
      <c r="M166" s="13" t="s">
        <v>11</v>
      </c>
    </row>
    <row r="167" spans="1:16" ht="16.5" customHeight="1">
      <c r="A167" s="395"/>
      <c r="B167" s="337"/>
      <c r="C167" s="30">
        <v>0</v>
      </c>
      <c r="D167" s="30">
        <v>0</v>
      </c>
      <c r="E167" s="13" t="s">
        <v>12</v>
      </c>
      <c r="F167" s="30">
        <v>0</v>
      </c>
      <c r="G167" s="13" t="s">
        <v>12</v>
      </c>
      <c r="H167" s="30">
        <v>0</v>
      </c>
      <c r="I167" s="13" t="s">
        <v>12</v>
      </c>
      <c r="J167" s="46"/>
      <c r="K167" s="13"/>
      <c r="L167" s="46"/>
      <c r="M167" s="13"/>
    </row>
    <row r="168" spans="1:16" ht="16.5" customHeight="1">
      <c r="A168" s="395"/>
      <c r="B168" s="337"/>
      <c r="C168" s="30"/>
      <c r="D168" s="30"/>
      <c r="E168" s="13"/>
      <c r="F168" s="30"/>
      <c r="G168" s="13"/>
      <c r="H168" s="30"/>
      <c r="I168" s="13"/>
      <c r="J168" s="46"/>
      <c r="K168" s="13"/>
      <c r="L168" s="46"/>
      <c r="M168" s="13"/>
    </row>
    <row r="169" spans="1:16" customFormat="1" ht="16.5" customHeight="1"/>
    <row r="170" spans="1:16" ht="16.5" customHeight="1">
      <c r="A170" s="197"/>
      <c r="B170" s="198"/>
      <c r="C170" s="195"/>
      <c r="D170" s="199">
        <v>3</v>
      </c>
      <c r="E170" s="190" t="s">
        <v>947</v>
      </c>
      <c r="F170" s="200">
        <v>2</v>
      </c>
      <c r="G170" s="190" t="s">
        <v>1</v>
      </c>
      <c r="H170" s="200">
        <v>2</v>
      </c>
      <c r="I170" s="190" t="s">
        <v>2</v>
      </c>
      <c r="J170" s="200">
        <v>2</v>
      </c>
      <c r="K170" s="190" t="s">
        <v>3</v>
      </c>
      <c r="L170" s="200">
        <v>1</v>
      </c>
      <c r="M170" s="190" t="s">
        <v>4</v>
      </c>
    </row>
    <row r="171" spans="1:16" ht="16.5" customHeight="1">
      <c r="A171" s="395" t="s">
        <v>1227</v>
      </c>
      <c r="B171" s="337" t="s">
        <v>1233</v>
      </c>
      <c r="C171" s="31" t="s">
        <v>1023</v>
      </c>
      <c r="D171" s="31" t="s">
        <v>1023</v>
      </c>
      <c r="E171" s="51" t="s">
        <v>1023</v>
      </c>
      <c r="F171" s="31" t="s">
        <v>1023</v>
      </c>
      <c r="G171" s="51" t="s">
        <v>1023</v>
      </c>
      <c r="H171" s="31" t="s">
        <v>1023</v>
      </c>
      <c r="I171" s="51" t="s">
        <v>1023</v>
      </c>
      <c r="J171" s="31" t="s">
        <v>1023</v>
      </c>
      <c r="K171" s="51" t="s">
        <v>1023</v>
      </c>
      <c r="L171" s="31" t="s">
        <v>1023</v>
      </c>
      <c r="M171" s="51" t="s">
        <v>1023</v>
      </c>
    </row>
    <row r="172" spans="1:16" ht="16.5" customHeight="1">
      <c r="A172" s="395"/>
      <c r="B172" s="337"/>
      <c r="C172" s="30">
        <v>0.12</v>
      </c>
      <c r="D172" s="30">
        <v>0.12</v>
      </c>
      <c r="E172" s="13" t="s">
        <v>1262</v>
      </c>
      <c r="F172" s="30">
        <v>0.1</v>
      </c>
      <c r="G172" s="13" t="s">
        <v>1262</v>
      </c>
      <c r="H172" s="30">
        <v>7.0000000000000007E-2</v>
      </c>
      <c r="I172" s="13" t="s">
        <v>1262</v>
      </c>
      <c r="J172" s="30">
        <v>0.05</v>
      </c>
      <c r="K172" s="13" t="s">
        <v>1262</v>
      </c>
      <c r="L172" s="30">
        <v>0</v>
      </c>
      <c r="M172" s="13" t="s">
        <v>1262</v>
      </c>
    </row>
    <row r="173" spans="1:16" ht="16.5" customHeight="1">
      <c r="A173" s="395"/>
      <c r="B173" s="337"/>
      <c r="C173" s="30">
        <v>0.1</v>
      </c>
      <c r="D173" s="30">
        <v>0.1</v>
      </c>
      <c r="E173" s="13" t="s">
        <v>1263</v>
      </c>
      <c r="F173" s="30">
        <v>7.0000000000000007E-2</v>
      </c>
      <c r="G173" s="13" t="s">
        <v>1263</v>
      </c>
      <c r="H173" s="30">
        <v>0.05</v>
      </c>
      <c r="I173" s="13" t="s">
        <v>1263</v>
      </c>
      <c r="J173" s="30">
        <v>0.02</v>
      </c>
      <c r="K173" s="13" t="s">
        <v>1263</v>
      </c>
      <c r="L173" s="30"/>
      <c r="M173" s="13"/>
    </row>
    <row r="174" spans="1:16" ht="16.5" customHeight="1">
      <c r="A174" s="395"/>
      <c r="B174" s="337"/>
      <c r="C174" s="30">
        <v>7.0000000000000007E-2</v>
      </c>
      <c r="D174" s="30">
        <v>7.0000000000000007E-2</v>
      </c>
      <c r="E174" s="13" t="s">
        <v>1264</v>
      </c>
      <c r="F174" s="30">
        <v>0.05</v>
      </c>
      <c r="G174" s="13" t="s">
        <v>1264</v>
      </c>
      <c r="H174" s="30">
        <v>0.02</v>
      </c>
      <c r="I174" s="13" t="s">
        <v>1264</v>
      </c>
      <c r="J174" s="30">
        <v>0</v>
      </c>
      <c r="K174" s="102" t="s">
        <v>1264</v>
      </c>
      <c r="L174" s="30"/>
      <c r="M174" s="13"/>
    </row>
    <row r="175" spans="1:16" ht="16.5" customHeight="1">
      <c r="A175" s="395"/>
      <c r="B175" s="337"/>
      <c r="C175" s="30">
        <v>0.05</v>
      </c>
      <c r="D175" s="30">
        <v>0.05</v>
      </c>
      <c r="E175" s="13" t="s">
        <v>1265</v>
      </c>
      <c r="F175" s="30">
        <v>0.02</v>
      </c>
      <c r="G175" s="13" t="s">
        <v>1265</v>
      </c>
      <c r="H175" s="30">
        <v>0</v>
      </c>
      <c r="I175" s="102" t="s">
        <v>1265</v>
      </c>
      <c r="J175" s="30"/>
      <c r="K175" s="13"/>
      <c r="L175" s="30"/>
      <c r="M175" s="13"/>
    </row>
    <row r="176" spans="1:16" ht="16.5" customHeight="1">
      <c r="A176" s="395"/>
      <c r="B176" s="337"/>
      <c r="C176" s="30">
        <v>0.02</v>
      </c>
      <c r="D176" s="30">
        <v>0.02</v>
      </c>
      <c r="E176" s="13" t="s">
        <v>1266</v>
      </c>
      <c r="F176" s="30">
        <v>0</v>
      </c>
      <c r="G176" s="102" t="s">
        <v>1266</v>
      </c>
      <c r="H176" s="30"/>
      <c r="I176" s="13"/>
      <c r="J176" s="30"/>
      <c r="K176" s="13"/>
      <c r="L176" s="30"/>
      <c r="M176" s="13"/>
    </row>
    <row r="177" spans="1:13" ht="16.5" customHeight="1">
      <c r="A177" s="395"/>
      <c r="B177" s="337"/>
      <c r="C177" s="30">
        <v>0</v>
      </c>
      <c r="D177" s="30">
        <v>0</v>
      </c>
      <c r="E177" s="13" t="s">
        <v>1267</v>
      </c>
      <c r="F177" s="30"/>
      <c r="G177" s="13"/>
      <c r="H177" s="30"/>
      <c r="I177" s="13"/>
      <c r="J177" s="30"/>
      <c r="K177" s="13"/>
      <c r="L177" s="30"/>
      <c r="M177" s="13"/>
    </row>
    <row r="178" spans="1:13" ht="16.5" customHeight="1">
      <c r="A178" s="395"/>
      <c r="B178" s="337"/>
      <c r="C178" s="30"/>
      <c r="D178" s="30"/>
      <c r="E178" s="13"/>
      <c r="F178" s="30"/>
      <c r="G178" s="13"/>
      <c r="H178" s="30"/>
      <c r="I178" s="13"/>
      <c r="J178" s="46"/>
      <c r="K178" s="13"/>
      <c r="L178" s="46"/>
      <c r="M178" s="13"/>
    </row>
    <row r="179" spans="1:13" customFormat="1" ht="16.5" customHeight="1"/>
    <row r="180" spans="1:13" ht="16.5" customHeight="1">
      <c r="A180" s="197"/>
      <c r="B180" s="198"/>
      <c r="C180" s="195"/>
      <c r="D180" s="199">
        <v>3</v>
      </c>
      <c r="E180" s="190" t="s">
        <v>947</v>
      </c>
      <c r="F180" s="200">
        <v>3</v>
      </c>
      <c r="G180" s="190" t="s">
        <v>1</v>
      </c>
      <c r="H180" s="200">
        <v>3</v>
      </c>
      <c r="I180" s="190" t="s">
        <v>2</v>
      </c>
      <c r="J180" s="200">
        <v>3</v>
      </c>
      <c r="K180" s="190" t="s">
        <v>3</v>
      </c>
      <c r="L180" s="200">
        <v>1</v>
      </c>
      <c r="M180" s="190" t="s">
        <v>4</v>
      </c>
    </row>
    <row r="181" spans="1:13" ht="16.5" customHeight="1">
      <c r="A181" s="392" t="s">
        <v>1228</v>
      </c>
      <c r="B181" s="389" t="s">
        <v>112</v>
      </c>
      <c r="C181" s="31" t="s">
        <v>1023</v>
      </c>
      <c r="D181" s="31" t="s">
        <v>1023</v>
      </c>
      <c r="E181" s="51" t="s">
        <v>1023</v>
      </c>
      <c r="F181" s="31" t="s">
        <v>1023</v>
      </c>
      <c r="G181" s="51" t="s">
        <v>1023</v>
      </c>
      <c r="H181" s="31" t="s">
        <v>1023</v>
      </c>
      <c r="I181" s="51" t="s">
        <v>1023</v>
      </c>
      <c r="J181" s="31" t="s">
        <v>1023</v>
      </c>
      <c r="K181" s="51" t="s">
        <v>1023</v>
      </c>
      <c r="L181" s="31" t="s">
        <v>1023</v>
      </c>
      <c r="M181" s="51" t="s">
        <v>1023</v>
      </c>
    </row>
    <row r="182" spans="1:13" ht="16.5" customHeight="1">
      <c r="A182" s="393"/>
      <c r="B182" s="390"/>
      <c r="C182" s="30">
        <v>0.02</v>
      </c>
      <c r="D182" s="30">
        <v>0.02</v>
      </c>
      <c r="E182" s="13" t="s">
        <v>11</v>
      </c>
      <c r="F182" s="30">
        <v>0.02</v>
      </c>
      <c r="G182" s="13" t="s">
        <v>11</v>
      </c>
      <c r="H182" s="30">
        <v>0.02</v>
      </c>
      <c r="I182" s="13" t="s">
        <v>11</v>
      </c>
      <c r="J182" s="30">
        <v>0.02</v>
      </c>
      <c r="K182" s="13" t="s">
        <v>11</v>
      </c>
      <c r="L182" s="30">
        <v>0</v>
      </c>
      <c r="M182" s="13" t="s">
        <v>11</v>
      </c>
    </row>
    <row r="183" spans="1:13" ht="16.5" customHeight="1">
      <c r="A183" s="393"/>
      <c r="B183" s="390"/>
      <c r="C183" s="30">
        <v>0</v>
      </c>
      <c r="D183" s="30">
        <v>0</v>
      </c>
      <c r="E183" s="13" t="s">
        <v>12</v>
      </c>
      <c r="F183" s="30">
        <v>0</v>
      </c>
      <c r="G183" s="13" t="s">
        <v>12</v>
      </c>
      <c r="H183" s="30">
        <v>0</v>
      </c>
      <c r="I183" s="13" t="s">
        <v>12</v>
      </c>
      <c r="J183" s="30">
        <v>0</v>
      </c>
      <c r="K183" s="13" t="s">
        <v>12</v>
      </c>
      <c r="L183" s="30"/>
      <c r="M183" s="13"/>
    </row>
    <row r="184" spans="1:13" ht="16.5" customHeight="1">
      <c r="A184" s="394"/>
      <c r="B184" s="391"/>
      <c r="C184" s="30"/>
      <c r="D184" s="18"/>
      <c r="E184" s="13"/>
      <c r="F184" s="22"/>
      <c r="G184" s="13"/>
      <c r="H184" s="22"/>
      <c r="I184" s="13"/>
      <c r="J184" s="22"/>
      <c r="K184" s="13"/>
      <c r="L184" s="22"/>
      <c r="M184" s="13"/>
    </row>
    <row r="185" spans="1:13" customFormat="1" ht="16.5" customHeight="1"/>
    <row r="186" spans="1:13" ht="16.5" customHeight="1">
      <c r="A186" s="197"/>
      <c r="B186" s="198"/>
      <c r="C186" s="195"/>
      <c r="D186" s="199">
        <v>3</v>
      </c>
      <c r="E186" s="190" t="s">
        <v>947</v>
      </c>
      <c r="F186" s="200">
        <v>3</v>
      </c>
      <c r="G186" s="190" t="s">
        <v>1</v>
      </c>
      <c r="H186" s="200">
        <v>3</v>
      </c>
      <c r="I186" s="190" t="s">
        <v>2</v>
      </c>
      <c r="J186" s="200">
        <v>3</v>
      </c>
      <c r="K186" s="190" t="s">
        <v>3</v>
      </c>
      <c r="L186" s="200">
        <v>1</v>
      </c>
      <c r="M186" s="190" t="s">
        <v>4</v>
      </c>
    </row>
    <row r="187" spans="1:13" ht="16.5" customHeight="1">
      <c r="A187" s="392" t="s">
        <v>1229</v>
      </c>
      <c r="B187" s="389" t="s">
        <v>113</v>
      </c>
      <c r="C187" s="31" t="s">
        <v>1023</v>
      </c>
      <c r="D187" s="31" t="s">
        <v>1023</v>
      </c>
      <c r="E187" s="51" t="s">
        <v>1023</v>
      </c>
      <c r="F187" s="31" t="s">
        <v>1023</v>
      </c>
      <c r="G187" s="51" t="s">
        <v>1023</v>
      </c>
      <c r="H187" s="31" t="s">
        <v>1023</v>
      </c>
      <c r="I187" s="51" t="s">
        <v>1023</v>
      </c>
      <c r="J187" s="31" t="s">
        <v>1023</v>
      </c>
      <c r="K187" s="51" t="s">
        <v>1023</v>
      </c>
      <c r="L187" s="31" t="s">
        <v>1023</v>
      </c>
      <c r="M187" s="51" t="s">
        <v>1023</v>
      </c>
    </row>
    <row r="188" spans="1:13" ht="16.5" customHeight="1">
      <c r="A188" s="393"/>
      <c r="B188" s="390"/>
      <c r="C188" s="30">
        <v>0.02</v>
      </c>
      <c r="D188" s="30">
        <v>0.02</v>
      </c>
      <c r="E188" s="13" t="s">
        <v>11</v>
      </c>
      <c r="F188" s="30">
        <v>0.02</v>
      </c>
      <c r="G188" s="13" t="s">
        <v>11</v>
      </c>
      <c r="H188" s="30">
        <v>0.02</v>
      </c>
      <c r="I188" s="13" t="s">
        <v>11</v>
      </c>
      <c r="J188" s="30">
        <v>0.02</v>
      </c>
      <c r="K188" s="13" t="s">
        <v>11</v>
      </c>
      <c r="L188" s="30">
        <v>0</v>
      </c>
      <c r="M188" s="13" t="s">
        <v>11</v>
      </c>
    </row>
    <row r="189" spans="1:13" ht="16.5" customHeight="1">
      <c r="A189" s="393"/>
      <c r="B189" s="390"/>
      <c r="C189" s="30">
        <v>0</v>
      </c>
      <c r="D189" s="30">
        <v>0</v>
      </c>
      <c r="E189" s="13" t="s">
        <v>12</v>
      </c>
      <c r="F189" s="30">
        <v>0</v>
      </c>
      <c r="G189" s="13" t="s">
        <v>12</v>
      </c>
      <c r="H189" s="30">
        <v>0</v>
      </c>
      <c r="I189" s="13" t="s">
        <v>12</v>
      </c>
      <c r="J189" s="30">
        <v>0</v>
      </c>
      <c r="K189" s="13" t="s">
        <v>12</v>
      </c>
      <c r="L189" s="30"/>
      <c r="M189" s="13"/>
    </row>
    <row r="190" spans="1:13" ht="16.5" customHeight="1">
      <c r="A190" s="394"/>
      <c r="B190" s="391"/>
      <c r="C190" s="30"/>
      <c r="D190" s="18"/>
      <c r="E190" s="13"/>
      <c r="F190" s="22"/>
      <c r="G190" s="13"/>
      <c r="H190" s="22"/>
      <c r="I190" s="13"/>
      <c r="J190" s="22"/>
      <c r="K190" s="13"/>
      <c r="L190" s="22"/>
      <c r="M190" s="13"/>
    </row>
    <row r="191" spans="1:13" customFormat="1" ht="16.5" customHeight="1"/>
    <row r="192" spans="1:13">
      <c r="A192" s="106" t="s">
        <v>1130</v>
      </c>
      <c r="B192" s="106"/>
      <c r="C192" s="107"/>
      <c r="D192" s="97"/>
      <c r="E192" s="98"/>
      <c r="F192" s="99"/>
      <c r="G192" s="98"/>
      <c r="H192" s="99"/>
      <c r="I192" s="98"/>
      <c r="J192" s="99"/>
      <c r="K192" s="98"/>
      <c r="L192" s="99"/>
      <c r="M192" s="98"/>
    </row>
    <row r="193" spans="1:13" ht="16.5" customHeight="1">
      <c r="A193" s="197"/>
      <c r="B193" s="198"/>
      <c r="C193" s="195"/>
      <c r="D193" s="199">
        <v>3</v>
      </c>
      <c r="E193" s="190" t="s">
        <v>947</v>
      </c>
      <c r="F193" s="200">
        <v>3</v>
      </c>
      <c r="G193" s="190" t="s">
        <v>1</v>
      </c>
      <c r="H193" s="200">
        <v>3</v>
      </c>
      <c r="I193" s="190" t="s">
        <v>2</v>
      </c>
      <c r="J193" s="200">
        <v>3</v>
      </c>
      <c r="K193" s="190" t="s">
        <v>3</v>
      </c>
      <c r="L193" s="200">
        <v>3</v>
      </c>
      <c r="M193" s="190" t="s">
        <v>4</v>
      </c>
    </row>
    <row r="194" spans="1:13" ht="16.5" customHeight="1">
      <c r="A194" s="392" t="s">
        <v>1131</v>
      </c>
      <c r="B194" s="389" t="s">
        <v>155</v>
      </c>
      <c r="C194" s="31" t="s">
        <v>1023</v>
      </c>
      <c r="D194" s="31" t="s">
        <v>1023</v>
      </c>
      <c r="E194" s="51" t="s">
        <v>1023</v>
      </c>
      <c r="F194" s="31" t="s">
        <v>1023</v>
      </c>
      <c r="G194" s="51" t="s">
        <v>1023</v>
      </c>
      <c r="H194" s="31" t="s">
        <v>1023</v>
      </c>
      <c r="I194" s="51" t="s">
        <v>1023</v>
      </c>
      <c r="J194" s="31" t="s">
        <v>1023</v>
      </c>
      <c r="K194" s="51" t="s">
        <v>1023</v>
      </c>
      <c r="L194" s="31" t="s">
        <v>1023</v>
      </c>
      <c r="M194" s="51" t="s">
        <v>1023</v>
      </c>
    </row>
    <row r="195" spans="1:13" ht="16.5" customHeight="1">
      <c r="A195" s="393"/>
      <c r="B195" s="390"/>
      <c r="C195" s="30">
        <v>0.15</v>
      </c>
      <c r="D195" s="30">
        <v>0.15</v>
      </c>
      <c r="E195" s="13" t="s">
        <v>1272</v>
      </c>
      <c r="F195" s="30">
        <v>0.15</v>
      </c>
      <c r="G195" s="13" t="s">
        <v>1272</v>
      </c>
      <c r="H195" s="30">
        <v>0.15</v>
      </c>
      <c r="I195" s="13" t="s">
        <v>1272</v>
      </c>
      <c r="J195" s="30">
        <v>0.05</v>
      </c>
      <c r="K195" s="13" t="s">
        <v>1272</v>
      </c>
      <c r="L195" s="30">
        <v>0.05</v>
      </c>
      <c r="M195" s="13" t="s">
        <v>1272</v>
      </c>
    </row>
    <row r="196" spans="1:13" ht="16.5" customHeight="1">
      <c r="A196" s="393"/>
      <c r="B196" s="390"/>
      <c r="C196" s="30">
        <v>0.1</v>
      </c>
      <c r="D196" s="30">
        <v>0.1</v>
      </c>
      <c r="E196" s="13" t="s">
        <v>1271</v>
      </c>
      <c r="F196" s="30">
        <v>0.1</v>
      </c>
      <c r="G196" s="13" t="s">
        <v>1271</v>
      </c>
      <c r="H196" s="30">
        <v>0.1</v>
      </c>
      <c r="I196" s="13" t="s">
        <v>1271</v>
      </c>
      <c r="J196" s="30">
        <v>0</v>
      </c>
      <c r="K196" s="13" t="s">
        <v>1271</v>
      </c>
      <c r="L196" s="30">
        <v>0</v>
      </c>
      <c r="M196" s="13" t="s">
        <v>1271</v>
      </c>
    </row>
    <row r="197" spans="1:13" ht="16.5" customHeight="1">
      <c r="A197" s="393"/>
      <c r="B197" s="390"/>
      <c r="C197" s="30">
        <v>0.05</v>
      </c>
      <c r="D197" s="30">
        <v>0.05</v>
      </c>
      <c r="E197" s="13" t="s">
        <v>1269</v>
      </c>
      <c r="F197" s="30">
        <v>0.05</v>
      </c>
      <c r="G197" s="13" t="s">
        <v>1269</v>
      </c>
      <c r="H197" s="30">
        <v>0.05</v>
      </c>
      <c r="I197" s="13" t="s">
        <v>1269</v>
      </c>
      <c r="J197" s="30"/>
      <c r="K197" s="13"/>
      <c r="L197" s="30"/>
      <c r="M197" s="13"/>
    </row>
    <row r="198" spans="1:13" ht="16.5" customHeight="1">
      <c r="A198" s="393"/>
      <c r="B198" s="390"/>
      <c r="C198" s="30">
        <v>0</v>
      </c>
      <c r="D198" s="30">
        <v>0</v>
      </c>
      <c r="E198" s="13" t="s">
        <v>1270</v>
      </c>
      <c r="F198" s="30">
        <v>0</v>
      </c>
      <c r="G198" s="13" t="s">
        <v>1270</v>
      </c>
      <c r="H198" s="30">
        <v>0</v>
      </c>
      <c r="I198" s="13" t="s">
        <v>1270</v>
      </c>
      <c r="J198" s="30"/>
      <c r="K198" s="13"/>
      <c r="L198" s="30"/>
      <c r="M198" s="13"/>
    </row>
    <row r="199" spans="1:13" ht="16.5" customHeight="1">
      <c r="A199" s="394"/>
      <c r="B199" s="391"/>
      <c r="C199" s="30"/>
      <c r="D199" s="18"/>
      <c r="E199" s="13"/>
      <c r="F199" s="22"/>
      <c r="G199" s="13"/>
      <c r="H199" s="22"/>
      <c r="I199" s="13"/>
      <c r="J199" s="22"/>
      <c r="K199" s="13"/>
      <c r="L199" s="22"/>
      <c r="M199" s="13"/>
    </row>
    <row r="200" spans="1:13" customFormat="1" ht="16.5" customHeight="1"/>
    <row r="201" spans="1:13" ht="16.5" customHeight="1">
      <c r="A201" s="197"/>
      <c r="B201" s="198"/>
      <c r="C201" s="195"/>
      <c r="D201" s="199">
        <v>3</v>
      </c>
      <c r="E201" s="190" t="s">
        <v>947</v>
      </c>
      <c r="F201" s="200">
        <v>3</v>
      </c>
      <c r="G201" s="190" t="s">
        <v>1</v>
      </c>
      <c r="H201" s="200">
        <v>3</v>
      </c>
      <c r="I201" s="190" t="s">
        <v>2</v>
      </c>
      <c r="J201" s="200">
        <v>3</v>
      </c>
      <c r="K201" s="190" t="s">
        <v>3</v>
      </c>
      <c r="L201" s="200">
        <v>3</v>
      </c>
      <c r="M201" s="190" t="s">
        <v>4</v>
      </c>
    </row>
    <row r="202" spans="1:13" ht="16.5" customHeight="1">
      <c r="A202" s="392" t="s">
        <v>1133</v>
      </c>
      <c r="B202" s="389" t="s">
        <v>156</v>
      </c>
      <c r="C202" s="31" t="s">
        <v>1023</v>
      </c>
      <c r="D202" s="31" t="s">
        <v>1023</v>
      </c>
      <c r="E202" s="51" t="s">
        <v>1023</v>
      </c>
      <c r="F202" s="31" t="s">
        <v>1023</v>
      </c>
      <c r="G202" s="51" t="s">
        <v>1023</v>
      </c>
      <c r="H202" s="31" t="s">
        <v>1023</v>
      </c>
      <c r="I202" s="51" t="s">
        <v>1023</v>
      </c>
      <c r="J202" s="31" t="s">
        <v>1023</v>
      </c>
      <c r="K202" s="51" t="s">
        <v>1023</v>
      </c>
      <c r="L202" s="31" t="s">
        <v>1023</v>
      </c>
      <c r="M202" s="51" t="s">
        <v>1023</v>
      </c>
    </row>
    <row r="203" spans="1:13" ht="16.5" customHeight="1">
      <c r="A203" s="393"/>
      <c r="B203" s="390"/>
      <c r="C203" s="30">
        <v>0.2</v>
      </c>
      <c r="D203" s="30">
        <v>0.2</v>
      </c>
      <c r="E203" s="13" t="s">
        <v>1297</v>
      </c>
      <c r="F203" s="30">
        <v>0.2</v>
      </c>
      <c r="G203" s="13" t="s">
        <v>1297</v>
      </c>
      <c r="H203" s="30">
        <v>0.2</v>
      </c>
      <c r="I203" s="13" t="s">
        <v>1297</v>
      </c>
      <c r="J203" s="30">
        <v>0.2</v>
      </c>
      <c r="K203" s="13" t="s">
        <v>1297</v>
      </c>
      <c r="L203" s="30">
        <v>0.2</v>
      </c>
      <c r="M203" s="13" t="s">
        <v>1297</v>
      </c>
    </row>
    <row r="204" spans="1:13" ht="16.5" customHeight="1">
      <c r="A204" s="393"/>
      <c r="B204" s="390"/>
      <c r="C204" s="30">
        <v>0.1</v>
      </c>
      <c r="D204" s="30">
        <v>0.1</v>
      </c>
      <c r="E204" s="13" t="s">
        <v>1296</v>
      </c>
      <c r="F204" s="30">
        <v>0.1</v>
      </c>
      <c r="G204" s="13" t="s">
        <v>1296</v>
      </c>
      <c r="H204" s="30">
        <v>0.1</v>
      </c>
      <c r="I204" s="13" t="s">
        <v>1296</v>
      </c>
      <c r="J204" s="30">
        <v>0.1</v>
      </c>
      <c r="K204" s="13" t="s">
        <v>1296</v>
      </c>
      <c r="L204" s="30">
        <v>0.1</v>
      </c>
      <c r="M204" s="13" t="s">
        <v>1296</v>
      </c>
    </row>
    <row r="205" spans="1:13" ht="16.5" customHeight="1">
      <c r="A205" s="393"/>
      <c r="B205" s="390"/>
      <c r="C205" s="30">
        <v>0.05</v>
      </c>
      <c r="D205" s="30">
        <v>0.05</v>
      </c>
      <c r="E205" s="13" t="s">
        <v>1295</v>
      </c>
      <c r="F205" s="30">
        <v>0.05</v>
      </c>
      <c r="G205" s="13" t="s">
        <v>1295</v>
      </c>
      <c r="H205" s="30">
        <v>0.05</v>
      </c>
      <c r="I205" s="13" t="s">
        <v>1295</v>
      </c>
      <c r="J205" s="30">
        <v>0.05</v>
      </c>
      <c r="K205" s="13" t="s">
        <v>1295</v>
      </c>
      <c r="L205" s="30">
        <v>0.05</v>
      </c>
      <c r="M205" s="13" t="s">
        <v>1295</v>
      </c>
    </row>
    <row r="206" spans="1:13" ht="16.5" customHeight="1">
      <c r="A206" s="393"/>
      <c r="B206" s="390"/>
      <c r="C206" s="30">
        <v>0</v>
      </c>
      <c r="D206" s="30">
        <v>0</v>
      </c>
      <c r="E206" s="13" t="s">
        <v>1294</v>
      </c>
      <c r="F206" s="30">
        <v>0</v>
      </c>
      <c r="G206" s="13" t="s">
        <v>1294</v>
      </c>
      <c r="H206" s="30">
        <v>0</v>
      </c>
      <c r="I206" s="13" t="s">
        <v>1294</v>
      </c>
      <c r="J206" s="30">
        <v>0</v>
      </c>
      <c r="K206" s="13" t="s">
        <v>1294</v>
      </c>
      <c r="L206" s="30">
        <v>0</v>
      </c>
      <c r="M206" s="13" t="s">
        <v>1294</v>
      </c>
    </row>
    <row r="207" spans="1:13" ht="16.5" customHeight="1">
      <c r="A207" s="393"/>
      <c r="B207" s="390"/>
      <c r="C207" s="30">
        <v>0</v>
      </c>
      <c r="D207" s="30">
        <v>0</v>
      </c>
      <c r="E207" s="13" t="s">
        <v>235</v>
      </c>
      <c r="F207" s="30">
        <v>0</v>
      </c>
      <c r="G207" s="13" t="s">
        <v>235</v>
      </c>
      <c r="H207" s="30">
        <v>0</v>
      </c>
      <c r="I207" s="13" t="s">
        <v>235</v>
      </c>
      <c r="J207" s="30">
        <v>0</v>
      </c>
      <c r="K207" s="13" t="s">
        <v>235</v>
      </c>
      <c r="L207" s="30">
        <v>0</v>
      </c>
      <c r="M207" s="13" t="s">
        <v>235</v>
      </c>
    </row>
    <row r="208" spans="1:13" ht="16.5" customHeight="1">
      <c r="A208" s="394"/>
      <c r="B208" s="391"/>
      <c r="C208" s="30"/>
      <c r="D208" s="18"/>
      <c r="E208" s="13"/>
      <c r="F208" s="22"/>
      <c r="G208" s="13"/>
      <c r="H208" s="22"/>
      <c r="I208" s="13"/>
      <c r="J208" s="22"/>
      <c r="K208" s="13"/>
      <c r="L208" s="22"/>
      <c r="M208" s="13"/>
    </row>
    <row r="209" spans="1:13" customFormat="1" ht="16.5" customHeight="1"/>
    <row r="210" spans="1:13" ht="16.5" customHeight="1">
      <c r="A210" s="197"/>
      <c r="B210" s="198"/>
      <c r="C210" s="195"/>
      <c r="D210" s="199">
        <v>3</v>
      </c>
      <c r="E210" s="190" t="s">
        <v>947</v>
      </c>
      <c r="F210" s="200">
        <v>3</v>
      </c>
      <c r="G210" s="190" t="s">
        <v>1</v>
      </c>
      <c r="H210" s="200">
        <v>3</v>
      </c>
      <c r="I210" s="190" t="s">
        <v>2</v>
      </c>
      <c r="J210" s="200">
        <v>3</v>
      </c>
      <c r="K210" s="190" t="s">
        <v>3</v>
      </c>
      <c r="L210" s="200">
        <v>3</v>
      </c>
      <c r="M210" s="190" t="s">
        <v>4</v>
      </c>
    </row>
    <row r="211" spans="1:13" customFormat="1" ht="16.5">
      <c r="A211" s="392" t="s">
        <v>1134</v>
      </c>
      <c r="B211" s="389" t="s">
        <v>1298</v>
      </c>
      <c r="C211" s="31" t="s">
        <v>1023</v>
      </c>
      <c r="D211" s="31" t="s">
        <v>1023</v>
      </c>
      <c r="E211" s="51" t="s">
        <v>1023</v>
      </c>
      <c r="F211" s="31" t="s">
        <v>1023</v>
      </c>
      <c r="G211" s="51" t="s">
        <v>1023</v>
      </c>
      <c r="H211" s="31" t="s">
        <v>1023</v>
      </c>
      <c r="I211" s="51" t="s">
        <v>1023</v>
      </c>
      <c r="J211" s="31" t="s">
        <v>1023</v>
      </c>
      <c r="K211" s="51" t="s">
        <v>1023</v>
      </c>
      <c r="L211" s="31" t="s">
        <v>1023</v>
      </c>
      <c r="M211" s="51" t="s">
        <v>1023</v>
      </c>
    </row>
    <row r="212" spans="1:13" customFormat="1" ht="16.5">
      <c r="A212" s="393"/>
      <c r="B212" s="390"/>
      <c r="C212" s="30">
        <v>0.15</v>
      </c>
      <c r="D212" s="30">
        <v>0.15</v>
      </c>
      <c r="E212" s="13" t="s">
        <v>1302</v>
      </c>
      <c r="F212" s="30">
        <v>0.15</v>
      </c>
      <c r="G212" s="13" t="s">
        <v>1302</v>
      </c>
      <c r="H212" s="30">
        <v>0.1</v>
      </c>
      <c r="I212" s="13" t="s">
        <v>1302</v>
      </c>
      <c r="J212" s="30">
        <v>0.05</v>
      </c>
      <c r="K212" s="13" t="s">
        <v>1302</v>
      </c>
      <c r="L212" s="30">
        <v>0.02</v>
      </c>
      <c r="M212" s="13" t="s">
        <v>1302</v>
      </c>
    </row>
    <row r="213" spans="1:13" customFormat="1" ht="16.5">
      <c r="A213" s="393"/>
      <c r="B213" s="390"/>
      <c r="C213" s="30">
        <v>0.1</v>
      </c>
      <c r="D213" s="30">
        <v>0.1</v>
      </c>
      <c r="E213" s="13" t="s">
        <v>1301</v>
      </c>
      <c r="F213" s="30">
        <v>0.1</v>
      </c>
      <c r="G213" s="13" t="s">
        <v>1301</v>
      </c>
      <c r="H213" s="30">
        <v>0.05</v>
      </c>
      <c r="I213" s="13" t="s">
        <v>1301</v>
      </c>
      <c r="J213" s="30">
        <v>0.02</v>
      </c>
      <c r="K213" s="13" t="s">
        <v>1301</v>
      </c>
      <c r="L213" s="30">
        <v>0</v>
      </c>
      <c r="M213" s="13" t="s">
        <v>1301</v>
      </c>
    </row>
    <row r="214" spans="1:13" customFormat="1" ht="16.5">
      <c r="A214" s="393"/>
      <c r="B214" s="390"/>
      <c r="C214" s="30">
        <v>0.05</v>
      </c>
      <c r="D214" s="30">
        <v>0.05</v>
      </c>
      <c r="E214" s="13" t="s">
        <v>1299</v>
      </c>
      <c r="F214" s="30">
        <v>0.05</v>
      </c>
      <c r="G214" s="13" t="s">
        <v>1299</v>
      </c>
      <c r="H214" s="30">
        <v>0.02</v>
      </c>
      <c r="I214" s="13" t="s">
        <v>1299</v>
      </c>
      <c r="J214" s="30">
        <v>0</v>
      </c>
      <c r="K214" s="13" t="s">
        <v>1299</v>
      </c>
      <c r="L214" s="30"/>
      <c r="M214" s="13"/>
    </row>
    <row r="215" spans="1:13" customFormat="1" ht="16.5">
      <c r="A215" s="393"/>
      <c r="B215" s="390"/>
      <c r="C215" s="30">
        <v>0.02</v>
      </c>
      <c r="D215" s="30">
        <v>0.02</v>
      </c>
      <c r="E215" s="13" t="s">
        <v>1300</v>
      </c>
      <c r="F215" s="30">
        <v>0.02</v>
      </c>
      <c r="G215" s="13" t="s">
        <v>1300</v>
      </c>
      <c r="H215" s="30">
        <v>0</v>
      </c>
      <c r="I215" s="13" t="s">
        <v>1300</v>
      </c>
      <c r="J215" s="30"/>
      <c r="K215" s="13"/>
      <c r="L215" s="30"/>
      <c r="M215" s="13"/>
    </row>
    <row r="216" spans="1:13" customFormat="1" ht="16.5">
      <c r="A216" s="393"/>
      <c r="B216" s="390"/>
      <c r="C216" s="30">
        <v>0</v>
      </c>
      <c r="D216" s="30">
        <v>0</v>
      </c>
      <c r="E216" s="13" t="s">
        <v>235</v>
      </c>
      <c r="F216" s="30">
        <v>0</v>
      </c>
      <c r="G216" s="13" t="s">
        <v>235</v>
      </c>
      <c r="H216" s="30"/>
      <c r="I216" s="13"/>
      <c r="J216" s="30"/>
      <c r="K216" s="13"/>
      <c r="L216" s="30"/>
      <c r="M216" s="13"/>
    </row>
    <row r="217" spans="1:13" customFormat="1">
      <c r="A217" s="394"/>
      <c r="B217" s="391"/>
      <c r="C217" s="30"/>
      <c r="D217" s="18"/>
      <c r="E217" s="13"/>
      <c r="F217" s="22"/>
      <c r="G217" s="13"/>
      <c r="H217" s="22"/>
      <c r="I217" s="13"/>
      <c r="J217" s="22"/>
      <c r="K217" s="13"/>
      <c r="L217" s="22"/>
      <c r="M217" s="13"/>
    </row>
    <row r="218" spans="1:13" customFormat="1" ht="16.5" customHeight="1"/>
    <row r="219" spans="1:13" ht="16.5" customHeight="1">
      <c r="A219" s="197"/>
      <c r="B219" s="198"/>
      <c r="C219" s="195"/>
      <c r="D219" s="199">
        <v>3</v>
      </c>
      <c r="E219" s="190" t="s">
        <v>947</v>
      </c>
      <c r="F219" s="200">
        <v>3</v>
      </c>
      <c r="G219" s="190" t="s">
        <v>1</v>
      </c>
      <c r="H219" s="200">
        <v>3</v>
      </c>
      <c r="I219" s="190" t="s">
        <v>2</v>
      </c>
      <c r="J219" s="200">
        <v>3</v>
      </c>
      <c r="K219" s="190" t="s">
        <v>3</v>
      </c>
      <c r="L219" s="200">
        <v>3</v>
      </c>
      <c r="M219" s="190" t="s">
        <v>4</v>
      </c>
    </row>
    <row r="220" spans="1:13" customFormat="1" ht="16.5">
      <c r="A220" s="392" t="s">
        <v>1135</v>
      </c>
      <c r="B220" s="389" t="s">
        <v>1311</v>
      </c>
      <c r="C220" s="31" t="s">
        <v>1023</v>
      </c>
      <c r="D220" s="31" t="s">
        <v>1023</v>
      </c>
      <c r="E220" s="51" t="s">
        <v>1023</v>
      </c>
      <c r="F220" s="31" t="s">
        <v>1023</v>
      </c>
      <c r="G220" s="51" t="s">
        <v>1023</v>
      </c>
      <c r="H220" s="31" t="s">
        <v>1023</v>
      </c>
      <c r="I220" s="51" t="s">
        <v>1023</v>
      </c>
      <c r="J220" s="31" t="s">
        <v>1023</v>
      </c>
      <c r="K220" s="51" t="s">
        <v>1023</v>
      </c>
      <c r="L220" s="31" t="s">
        <v>1023</v>
      </c>
      <c r="M220" s="51" t="s">
        <v>1023</v>
      </c>
    </row>
    <row r="221" spans="1:13" customFormat="1" ht="16.5">
      <c r="A221" s="393"/>
      <c r="B221" s="390"/>
      <c r="C221" s="30">
        <v>0.1</v>
      </c>
      <c r="D221" s="30">
        <v>0.1</v>
      </c>
      <c r="E221" s="13" t="s">
        <v>1336</v>
      </c>
      <c r="F221" s="30">
        <v>0.1</v>
      </c>
      <c r="G221" s="13" t="s">
        <v>1336</v>
      </c>
      <c r="H221" s="30">
        <v>0.05</v>
      </c>
      <c r="I221" s="13" t="s">
        <v>1336</v>
      </c>
      <c r="J221" s="30">
        <v>0.02</v>
      </c>
      <c r="K221" s="13" t="s">
        <v>1336</v>
      </c>
      <c r="L221" s="30">
        <v>0.02</v>
      </c>
      <c r="M221" s="13" t="s">
        <v>1336</v>
      </c>
    </row>
    <row r="222" spans="1:13" customFormat="1" ht="16.5">
      <c r="A222" s="393"/>
      <c r="B222" s="390"/>
      <c r="C222" s="30">
        <v>0.05</v>
      </c>
      <c r="D222" s="30">
        <v>0.05</v>
      </c>
      <c r="E222" s="13" t="s">
        <v>1313</v>
      </c>
      <c r="F222" s="30">
        <v>0.05</v>
      </c>
      <c r="G222" s="13" t="s">
        <v>1313</v>
      </c>
      <c r="H222" s="30">
        <v>0.02</v>
      </c>
      <c r="I222" s="13" t="s">
        <v>1313</v>
      </c>
      <c r="J222" s="30">
        <v>0</v>
      </c>
      <c r="K222" s="13" t="s">
        <v>1313</v>
      </c>
      <c r="L222" s="30">
        <v>0</v>
      </c>
      <c r="M222" s="13" t="s">
        <v>1313</v>
      </c>
    </row>
    <row r="223" spans="1:13" customFormat="1" ht="16.5">
      <c r="A223" s="393"/>
      <c r="B223" s="390"/>
      <c r="C223" s="30">
        <v>0.02</v>
      </c>
      <c r="D223" s="30">
        <v>0.02</v>
      </c>
      <c r="E223" s="13" t="s">
        <v>1312</v>
      </c>
      <c r="F223" s="30">
        <v>0.02</v>
      </c>
      <c r="G223" s="13" t="s">
        <v>1312</v>
      </c>
      <c r="H223" s="30">
        <v>0</v>
      </c>
      <c r="I223" s="13" t="s">
        <v>1312</v>
      </c>
      <c r="J223" s="30"/>
      <c r="K223" s="13"/>
      <c r="L223" s="30"/>
      <c r="M223" s="13"/>
    </row>
    <row r="224" spans="1:13" customFormat="1" ht="16.5">
      <c r="A224" s="393"/>
      <c r="B224" s="390"/>
      <c r="C224" s="30">
        <v>0</v>
      </c>
      <c r="D224" s="30">
        <v>0</v>
      </c>
      <c r="E224" s="13" t="s">
        <v>235</v>
      </c>
      <c r="F224" s="30">
        <v>0</v>
      </c>
      <c r="G224" s="13" t="s">
        <v>235</v>
      </c>
      <c r="H224" s="30"/>
      <c r="I224" s="13"/>
      <c r="J224" s="30"/>
      <c r="K224" s="13"/>
      <c r="L224" s="30"/>
      <c r="M224" s="13"/>
    </row>
    <row r="225" spans="1:13" customFormat="1">
      <c r="A225" s="394"/>
      <c r="B225" s="391"/>
      <c r="C225" s="30"/>
      <c r="D225" s="18"/>
      <c r="E225" s="13"/>
      <c r="F225" s="22"/>
      <c r="G225" s="13"/>
      <c r="H225" s="22"/>
      <c r="I225" s="13"/>
      <c r="J225" s="22"/>
      <c r="K225" s="13"/>
      <c r="L225" s="22"/>
      <c r="M225" s="13"/>
    </row>
    <row r="226" spans="1:13" customFormat="1" ht="16.5" customHeight="1"/>
    <row r="227" spans="1:13" ht="16.5" customHeight="1">
      <c r="A227" s="197"/>
      <c r="B227" s="198"/>
      <c r="C227" s="195"/>
      <c r="D227" s="199">
        <v>3</v>
      </c>
      <c r="E227" s="190" t="s">
        <v>947</v>
      </c>
      <c r="F227" s="200">
        <v>3</v>
      </c>
      <c r="G227" s="190" t="s">
        <v>1</v>
      </c>
      <c r="H227" s="200">
        <v>2</v>
      </c>
      <c r="I227" s="190" t="s">
        <v>2</v>
      </c>
      <c r="J227" s="200">
        <v>2</v>
      </c>
      <c r="K227" s="190" t="s">
        <v>3</v>
      </c>
      <c r="L227" s="200">
        <v>2</v>
      </c>
      <c r="M227" s="190" t="s">
        <v>4</v>
      </c>
    </row>
    <row r="228" spans="1:13" customFormat="1" ht="16.5">
      <c r="A228" s="392" t="s">
        <v>1136</v>
      </c>
      <c r="B228" s="389" t="s">
        <v>1320</v>
      </c>
      <c r="C228" s="31" t="s">
        <v>1023</v>
      </c>
      <c r="D228" s="31" t="s">
        <v>1023</v>
      </c>
      <c r="E228" s="51" t="s">
        <v>1023</v>
      </c>
      <c r="F228" s="31" t="s">
        <v>1023</v>
      </c>
      <c r="G228" s="51" t="s">
        <v>1023</v>
      </c>
      <c r="H228" s="31" t="s">
        <v>1023</v>
      </c>
      <c r="I228" s="51" t="s">
        <v>1023</v>
      </c>
      <c r="J228" s="31" t="s">
        <v>1023</v>
      </c>
      <c r="K228" s="51" t="s">
        <v>1023</v>
      </c>
      <c r="L228" s="31" t="s">
        <v>1023</v>
      </c>
      <c r="M228" s="51" t="s">
        <v>1023</v>
      </c>
    </row>
    <row r="229" spans="1:13" ht="16.5">
      <c r="A229" s="393"/>
      <c r="B229" s="390"/>
      <c r="C229" s="30">
        <v>0.15</v>
      </c>
      <c r="D229" s="30">
        <v>0.15</v>
      </c>
      <c r="E229" s="13" t="s">
        <v>1321</v>
      </c>
      <c r="F229" s="30">
        <v>0.1</v>
      </c>
      <c r="G229" s="13" t="s">
        <v>1321</v>
      </c>
      <c r="H229" s="30">
        <v>0.1</v>
      </c>
      <c r="I229" s="13" t="s">
        <v>1321</v>
      </c>
      <c r="J229" s="30">
        <v>0.05</v>
      </c>
      <c r="K229" s="13" t="s">
        <v>1321</v>
      </c>
      <c r="L229" s="30">
        <v>0.02</v>
      </c>
      <c r="M229" s="13" t="s">
        <v>1321</v>
      </c>
    </row>
    <row r="230" spans="1:13" ht="16.5">
      <c r="A230" s="393"/>
      <c r="B230" s="390"/>
      <c r="C230" s="30">
        <v>0.1</v>
      </c>
      <c r="D230" s="30">
        <v>0.1</v>
      </c>
      <c r="E230" s="13" t="s">
        <v>1301</v>
      </c>
      <c r="F230" s="30">
        <v>0.05</v>
      </c>
      <c r="G230" s="13" t="s">
        <v>1301</v>
      </c>
      <c r="H230" s="30">
        <v>0.05</v>
      </c>
      <c r="I230" s="13" t="s">
        <v>1301</v>
      </c>
      <c r="J230" s="30">
        <v>0.02</v>
      </c>
      <c r="K230" s="13" t="s">
        <v>1301</v>
      </c>
      <c r="L230" s="30">
        <v>0</v>
      </c>
      <c r="M230" s="102" t="s">
        <v>1301</v>
      </c>
    </row>
    <row r="231" spans="1:13" ht="16.5">
      <c r="A231" s="393"/>
      <c r="B231" s="390"/>
      <c r="C231" s="30">
        <v>0.05</v>
      </c>
      <c r="D231" s="30">
        <v>0.05</v>
      </c>
      <c r="E231" s="13" t="s">
        <v>1299</v>
      </c>
      <c r="F231" s="30">
        <v>0.02</v>
      </c>
      <c r="G231" s="13" t="s">
        <v>1299</v>
      </c>
      <c r="H231" s="30">
        <v>0.02</v>
      </c>
      <c r="I231" s="13" t="s">
        <v>1299</v>
      </c>
      <c r="J231" s="30">
        <v>0</v>
      </c>
      <c r="K231" s="102" t="s">
        <v>1299</v>
      </c>
      <c r="L231" s="30"/>
      <c r="M231" s="13"/>
    </row>
    <row r="232" spans="1:13" ht="16.5">
      <c r="A232" s="393"/>
      <c r="B232" s="390"/>
      <c r="C232" s="30">
        <v>0.02</v>
      </c>
      <c r="D232" s="30">
        <v>0.02</v>
      </c>
      <c r="E232" s="13" t="s">
        <v>1300</v>
      </c>
      <c r="F232" s="30">
        <v>0</v>
      </c>
      <c r="G232" s="13" t="s">
        <v>1300</v>
      </c>
      <c r="H232" s="30">
        <v>0</v>
      </c>
      <c r="I232" s="102" t="s">
        <v>1300</v>
      </c>
      <c r="J232" s="30"/>
      <c r="K232" s="13"/>
      <c r="L232" s="30"/>
      <c r="M232" s="13"/>
    </row>
    <row r="233" spans="1:13" ht="16.5">
      <c r="A233" s="393"/>
      <c r="B233" s="390"/>
      <c r="C233" s="30">
        <v>0</v>
      </c>
      <c r="D233" s="30">
        <v>0</v>
      </c>
      <c r="E233" s="13" t="s">
        <v>235</v>
      </c>
      <c r="F233" s="30"/>
      <c r="G233" s="13"/>
      <c r="H233" s="30"/>
      <c r="I233" s="13"/>
      <c r="J233" s="30"/>
      <c r="K233" s="13"/>
      <c r="L233" s="30"/>
      <c r="M233" s="13"/>
    </row>
    <row r="234" spans="1:13">
      <c r="A234" s="394"/>
      <c r="B234" s="391"/>
      <c r="C234" s="30"/>
      <c r="D234" s="18"/>
      <c r="E234" s="13"/>
      <c r="F234" s="18"/>
      <c r="G234" s="13"/>
      <c r="H234" s="18"/>
      <c r="I234" s="13"/>
      <c r="J234" s="18"/>
      <c r="K234" s="13"/>
      <c r="L234" s="18"/>
      <c r="M234" s="13"/>
    </row>
    <row r="235" spans="1:13" customFormat="1" ht="16.5" customHeight="1"/>
    <row r="236" spans="1:13" ht="16.5" customHeight="1">
      <c r="A236" s="197"/>
      <c r="B236" s="198"/>
      <c r="C236" s="195"/>
      <c r="D236" s="199">
        <v>3</v>
      </c>
      <c r="E236" s="190" t="s">
        <v>947</v>
      </c>
      <c r="F236" s="200">
        <v>3</v>
      </c>
      <c r="G236" s="190" t="s">
        <v>1</v>
      </c>
      <c r="H236" s="200">
        <v>2</v>
      </c>
      <c r="I236" s="190" t="s">
        <v>2</v>
      </c>
      <c r="J236" s="200">
        <v>2</v>
      </c>
      <c r="K236" s="190" t="s">
        <v>3</v>
      </c>
      <c r="L236" s="200">
        <v>2</v>
      </c>
      <c r="M236" s="190" t="s">
        <v>4</v>
      </c>
    </row>
    <row r="237" spans="1:13" ht="16.5">
      <c r="A237" s="392" t="s">
        <v>1137</v>
      </c>
      <c r="B237" s="389" t="s">
        <v>1322</v>
      </c>
      <c r="C237" s="31" t="s">
        <v>1023</v>
      </c>
      <c r="D237" s="31" t="s">
        <v>1023</v>
      </c>
      <c r="E237" s="51" t="s">
        <v>1023</v>
      </c>
      <c r="F237" s="31" t="s">
        <v>1023</v>
      </c>
      <c r="G237" s="51" t="s">
        <v>1023</v>
      </c>
      <c r="H237" s="31" t="s">
        <v>1023</v>
      </c>
      <c r="I237" s="51" t="s">
        <v>1023</v>
      </c>
      <c r="J237" s="31" t="s">
        <v>1023</v>
      </c>
      <c r="K237" s="51" t="s">
        <v>1023</v>
      </c>
      <c r="L237" s="31" t="s">
        <v>1023</v>
      </c>
      <c r="M237" s="51" t="s">
        <v>1023</v>
      </c>
    </row>
    <row r="238" spans="1:13" ht="16.5">
      <c r="A238" s="393"/>
      <c r="B238" s="390"/>
      <c r="C238" s="30">
        <v>0.1</v>
      </c>
      <c r="D238" s="30">
        <v>0.1</v>
      </c>
      <c r="E238" s="13" t="s">
        <v>1323</v>
      </c>
      <c r="F238" s="30">
        <v>0.1</v>
      </c>
      <c r="G238" s="13" t="s">
        <v>1323</v>
      </c>
      <c r="H238" s="30">
        <v>0.05</v>
      </c>
      <c r="I238" s="13" t="s">
        <v>1323</v>
      </c>
      <c r="J238" s="30">
        <v>0.02</v>
      </c>
      <c r="K238" s="13" t="s">
        <v>1323</v>
      </c>
      <c r="L238" s="30">
        <v>0.02</v>
      </c>
      <c r="M238" s="13" t="s">
        <v>1323</v>
      </c>
    </row>
    <row r="239" spans="1:13" ht="16.5">
      <c r="A239" s="393"/>
      <c r="B239" s="390"/>
      <c r="C239" s="30">
        <v>0.05</v>
      </c>
      <c r="D239" s="30">
        <v>0.05</v>
      </c>
      <c r="E239" s="13" t="s">
        <v>1324</v>
      </c>
      <c r="F239" s="30">
        <v>0.05</v>
      </c>
      <c r="G239" s="13" t="s">
        <v>1324</v>
      </c>
      <c r="H239" s="30">
        <v>0.02</v>
      </c>
      <c r="I239" s="13" t="s">
        <v>1324</v>
      </c>
      <c r="J239" s="30">
        <v>0</v>
      </c>
      <c r="K239" s="102" t="s">
        <v>1324</v>
      </c>
      <c r="L239" s="30">
        <v>0</v>
      </c>
      <c r="M239" s="102" t="s">
        <v>1324</v>
      </c>
    </row>
    <row r="240" spans="1:13">
      <c r="A240" s="393"/>
      <c r="B240" s="390"/>
      <c r="C240" s="30">
        <v>0.02</v>
      </c>
      <c r="D240" s="30">
        <v>0.02</v>
      </c>
      <c r="E240" s="13" t="s">
        <v>1325</v>
      </c>
      <c r="F240" s="30">
        <v>0.02</v>
      </c>
      <c r="G240" s="13" t="s">
        <v>1325</v>
      </c>
      <c r="H240" s="30">
        <v>0</v>
      </c>
      <c r="I240" s="102" t="s">
        <v>1325</v>
      </c>
      <c r="J240" s="22"/>
      <c r="K240" s="13"/>
      <c r="L240" s="22"/>
      <c r="M240" s="13"/>
    </row>
    <row r="241" spans="1:13">
      <c r="A241" s="393"/>
      <c r="B241" s="390"/>
      <c r="C241" s="30">
        <v>0</v>
      </c>
      <c r="D241" s="30">
        <v>0</v>
      </c>
      <c r="E241" s="13" t="s">
        <v>1326</v>
      </c>
      <c r="F241" s="30">
        <v>0</v>
      </c>
      <c r="G241" s="13" t="s">
        <v>1326</v>
      </c>
      <c r="H241" s="22"/>
      <c r="I241" s="13"/>
      <c r="J241" s="22"/>
      <c r="K241" s="13"/>
      <c r="L241" s="22"/>
      <c r="M241" s="13"/>
    </row>
    <row r="242" spans="1:13">
      <c r="A242" s="394"/>
      <c r="B242" s="391"/>
      <c r="C242" s="30"/>
      <c r="D242" s="18"/>
      <c r="E242" s="13"/>
      <c r="F242" s="22"/>
      <c r="G242" s="13"/>
      <c r="H242" s="22"/>
      <c r="I242" s="13"/>
      <c r="J242" s="22"/>
      <c r="K242" s="13"/>
      <c r="L242" s="22"/>
      <c r="M242" s="13"/>
    </row>
    <row r="243" spans="1:13" customFormat="1" ht="16.5" customHeight="1"/>
    <row r="244" spans="1:13" ht="16.5" customHeight="1">
      <c r="A244" s="197"/>
      <c r="B244" s="198"/>
      <c r="C244" s="195"/>
      <c r="D244" s="199">
        <v>3</v>
      </c>
      <c r="E244" s="190" t="s">
        <v>947</v>
      </c>
      <c r="F244" s="200">
        <v>3</v>
      </c>
      <c r="G244" s="190" t="s">
        <v>1</v>
      </c>
      <c r="H244" s="200">
        <v>3</v>
      </c>
      <c r="I244" s="190" t="s">
        <v>2</v>
      </c>
      <c r="J244" s="200">
        <v>2</v>
      </c>
      <c r="K244" s="190" t="s">
        <v>3</v>
      </c>
      <c r="L244" s="200">
        <v>2</v>
      </c>
      <c r="M244" s="190" t="s">
        <v>4</v>
      </c>
    </row>
    <row r="245" spans="1:13" ht="16.5">
      <c r="A245" s="392" t="s">
        <v>1328</v>
      </c>
      <c r="B245" s="389" t="s">
        <v>1327</v>
      </c>
      <c r="C245" s="31" t="s">
        <v>1023</v>
      </c>
      <c r="D245" s="31" t="s">
        <v>1023</v>
      </c>
      <c r="E245" s="51" t="s">
        <v>1023</v>
      </c>
      <c r="F245" s="31" t="s">
        <v>1023</v>
      </c>
      <c r="G245" s="51" t="s">
        <v>1023</v>
      </c>
      <c r="H245" s="31" t="s">
        <v>1023</v>
      </c>
      <c r="I245" s="51" t="s">
        <v>1023</v>
      </c>
      <c r="J245" s="31" t="s">
        <v>1023</v>
      </c>
      <c r="K245" s="51" t="s">
        <v>1023</v>
      </c>
      <c r="L245" s="31" t="s">
        <v>1023</v>
      </c>
      <c r="M245" s="51" t="s">
        <v>1023</v>
      </c>
    </row>
    <row r="246" spans="1:13" ht="16.5">
      <c r="A246" s="393"/>
      <c r="B246" s="390"/>
      <c r="C246" s="30">
        <v>0.1</v>
      </c>
      <c r="D246" s="30">
        <v>0.1</v>
      </c>
      <c r="E246" s="13" t="s">
        <v>1329</v>
      </c>
      <c r="F246" s="30">
        <v>0.1</v>
      </c>
      <c r="G246" s="13" t="s">
        <v>1329</v>
      </c>
      <c r="H246" s="30">
        <v>0.1</v>
      </c>
      <c r="I246" s="13" t="s">
        <v>1329</v>
      </c>
      <c r="J246" s="30">
        <v>0.05</v>
      </c>
      <c r="K246" s="13" t="s">
        <v>1329</v>
      </c>
      <c r="L246" s="30">
        <v>0.02</v>
      </c>
      <c r="M246" s="13" t="s">
        <v>1329</v>
      </c>
    </row>
    <row r="247" spans="1:13" ht="16.5" customHeight="1">
      <c r="A247" s="393"/>
      <c r="B247" s="390"/>
      <c r="C247" s="30">
        <v>0.05</v>
      </c>
      <c r="D247" s="30">
        <v>0.05</v>
      </c>
      <c r="E247" s="13" t="s">
        <v>1330</v>
      </c>
      <c r="F247" s="30">
        <v>0.05</v>
      </c>
      <c r="G247" s="13" t="s">
        <v>1330</v>
      </c>
      <c r="H247" s="30">
        <v>0.05</v>
      </c>
      <c r="I247" s="13" t="s">
        <v>1330</v>
      </c>
      <c r="J247" s="30">
        <v>0.02</v>
      </c>
      <c r="K247" s="13" t="s">
        <v>1330</v>
      </c>
      <c r="L247" s="30">
        <v>0</v>
      </c>
      <c r="M247" s="102" t="s">
        <v>1330</v>
      </c>
    </row>
    <row r="248" spans="1:13" ht="16.5" customHeight="1">
      <c r="A248" s="393"/>
      <c r="B248" s="390"/>
      <c r="C248" s="30">
        <v>0.02</v>
      </c>
      <c r="D248" s="30">
        <v>0.02</v>
      </c>
      <c r="E248" s="13" t="s">
        <v>1331</v>
      </c>
      <c r="F248" s="30">
        <v>0.02</v>
      </c>
      <c r="G248" s="13" t="s">
        <v>1331</v>
      </c>
      <c r="H248" s="30">
        <v>0.02</v>
      </c>
      <c r="I248" s="13" t="s">
        <v>1331</v>
      </c>
      <c r="J248" s="30">
        <v>0</v>
      </c>
      <c r="K248" s="102" t="s">
        <v>1331</v>
      </c>
      <c r="L248" s="22"/>
      <c r="M248" s="13"/>
    </row>
    <row r="249" spans="1:13" ht="16.5" customHeight="1">
      <c r="A249" s="393"/>
      <c r="B249" s="390"/>
      <c r="C249" s="30">
        <v>0</v>
      </c>
      <c r="D249" s="30">
        <v>0</v>
      </c>
      <c r="E249" s="13" t="s">
        <v>1332</v>
      </c>
      <c r="F249" s="30">
        <v>0</v>
      </c>
      <c r="G249" s="13" t="s">
        <v>1332</v>
      </c>
      <c r="H249" s="30">
        <v>0</v>
      </c>
      <c r="I249" s="13" t="s">
        <v>1332</v>
      </c>
      <c r="J249" s="22"/>
      <c r="K249" s="13"/>
      <c r="L249" s="22"/>
      <c r="M249" s="13"/>
    </row>
    <row r="250" spans="1:13" ht="16.5" customHeight="1">
      <c r="A250" s="394"/>
      <c r="B250" s="391"/>
      <c r="C250" s="30"/>
      <c r="D250" s="18"/>
      <c r="E250" s="13"/>
      <c r="F250" s="22"/>
      <c r="G250" s="13"/>
      <c r="H250" s="22"/>
      <c r="I250" s="13"/>
      <c r="J250" s="22"/>
      <c r="K250" s="13"/>
      <c r="L250" s="22"/>
      <c r="M250" s="13"/>
    </row>
    <row r="251" spans="1:13" customFormat="1" ht="16.5" customHeight="1"/>
    <row r="252" spans="1:13" ht="17.25" customHeight="1">
      <c r="A252"/>
      <c r="B252"/>
      <c r="C252"/>
      <c r="D252"/>
      <c r="E252"/>
      <c r="F252"/>
      <c r="G252"/>
      <c r="H252"/>
      <c r="I252"/>
      <c r="J252"/>
      <c r="K252"/>
      <c r="L252"/>
      <c r="M252"/>
    </row>
    <row r="253" spans="1:13" ht="16.5">
      <c r="A253"/>
      <c r="B253"/>
      <c r="C253"/>
      <c r="D253"/>
      <c r="E253"/>
      <c r="F253"/>
      <c r="G253"/>
      <c r="H253"/>
      <c r="I253"/>
      <c r="J253"/>
      <c r="K253"/>
      <c r="L253"/>
      <c r="M253"/>
    </row>
    <row r="254" spans="1:13" ht="16.5">
      <c r="A254"/>
      <c r="B254"/>
      <c r="C254"/>
      <c r="D254"/>
      <c r="E254"/>
      <c r="F254"/>
      <c r="G254"/>
      <c r="H254"/>
      <c r="I254"/>
      <c r="J254"/>
      <c r="K254"/>
      <c r="L254"/>
      <c r="M254"/>
    </row>
    <row r="255" spans="1:13" ht="16.5">
      <c r="A255"/>
      <c r="B255"/>
      <c r="C255"/>
      <c r="D255"/>
      <c r="E255"/>
      <c r="F255"/>
      <c r="G255"/>
      <c r="H255"/>
      <c r="I255"/>
      <c r="J255"/>
      <c r="K255"/>
      <c r="L255"/>
      <c r="M255"/>
    </row>
    <row r="256" spans="1:13" customFormat="1" ht="16.5"/>
    <row r="257" spans="1:13" ht="16.5">
      <c r="A257"/>
      <c r="B257"/>
      <c r="C257"/>
      <c r="D257"/>
      <c r="E257"/>
      <c r="F257"/>
      <c r="G257"/>
      <c r="H257"/>
      <c r="I257"/>
      <c r="J257"/>
      <c r="K257"/>
      <c r="L257"/>
      <c r="M257"/>
    </row>
    <row r="258" spans="1:13" ht="16.5" customHeight="1">
      <c r="A258"/>
      <c r="B258"/>
      <c r="C258"/>
      <c r="D258"/>
      <c r="E258"/>
      <c r="F258"/>
      <c r="G258"/>
      <c r="H258"/>
      <c r="I258"/>
      <c r="J258"/>
      <c r="K258"/>
      <c r="L258"/>
      <c r="M258"/>
    </row>
    <row r="259" spans="1:13" ht="16.5">
      <c r="A259"/>
      <c r="B259"/>
      <c r="C259"/>
      <c r="D259"/>
      <c r="E259"/>
      <c r="F259"/>
      <c r="G259"/>
      <c r="H259"/>
      <c r="I259"/>
      <c r="J259"/>
      <c r="K259"/>
      <c r="L259"/>
      <c r="M259"/>
    </row>
    <row r="260" spans="1:13" customFormat="1" ht="16.5"/>
    <row r="261" spans="1:13" ht="16.5">
      <c r="A261"/>
      <c r="B261"/>
      <c r="C261"/>
      <c r="D261"/>
      <c r="E261"/>
      <c r="F261"/>
      <c r="G261"/>
      <c r="H261"/>
      <c r="I261"/>
      <c r="J261"/>
      <c r="K261"/>
      <c r="L261"/>
      <c r="M261"/>
    </row>
    <row r="262" spans="1:13" ht="16.5" customHeight="1">
      <c r="A262"/>
      <c r="B262"/>
      <c r="C262"/>
      <c r="D262"/>
      <c r="E262"/>
      <c r="F262"/>
      <c r="G262"/>
      <c r="H262"/>
      <c r="I262"/>
      <c r="J262"/>
      <c r="K262"/>
      <c r="L262"/>
      <c r="M262"/>
    </row>
    <row r="263" spans="1:13" ht="16.5" customHeight="1">
      <c r="A263"/>
      <c r="B263"/>
      <c r="C263"/>
      <c r="D263"/>
      <c r="E263"/>
      <c r="F263"/>
      <c r="G263"/>
      <c r="H263"/>
      <c r="I263"/>
      <c r="J263"/>
      <c r="K263"/>
      <c r="L263"/>
      <c r="M263"/>
    </row>
    <row r="264" spans="1:13" ht="16.5" customHeight="1">
      <c r="A264"/>
      <c r="B264"/>
      <c r="C264"/>
      <c r="D264"/>
      <c r="E264"/>
      <c r="F264"/>
      <c r="G264"/>
      <c r="H264"/>
      <c r="I264"/>
      <c r="J264"/>
      <c r="K264"/>
      <c r="L264"/>
      <c r="M264"/>
    </row>
    <row r="265" spans="1:13" ht="16.5">
      <c r="A265"/>
      <c r="B265"/>
      <c r="C265"/>
      <c r="D265"/>
      <c r="E265"/>
      <c r="F265"/>
      <c r="G265"/>
      <c r="H265"/>
      <c r="I265"/>
      <c r="J265"/>
      <c r="K265"/>
      <c r="L265"/>
      <c r="M265"/>
    </row>
    <row r="266" spans="1:13" customFormat="1" ht="16.5"/>
    <row r="267" spans="1:13" ht="16.5">
      <c r="A267"/>
      <c r="B267"/>
      <c r="C267"/>
      <c r="D267"/>
      <c r="E267"/>
      <c r="F267"/>
      <c r="G267"/>
      <c r="H267"/>
      <c r="I267"/>
      <c r="J267"/>
      <c r="K267"/>
      <c r="L267"/>
      <c r="M267"/>
    </row>
    <row r="268" spans="1:13" ht="16.5" customHeight="1">
      <c r="A268"/>
      <c r="B268"/>
      <c r="C268"/>
      <c r="D268"/>
      <c r="E268"/>
      <c r="F268"/>
      <c r="G268"/>
      <c r="H268"/>
      <c r="I268"/>
      <c r="J268"/>
      <c r="K268"/>
      <c r="L268"/>
      <c r="M268"/>
    </row>
    <row r="269" spans="1:13" ht="16.5" customHeight="1">
      <c r="A269"/>
      <c r="B269"/>
      <c r="C269"/>
      <c r="D269"/>
      <c r="E269"/>
      <c r="F269"/>
      <c r="G269"/>
      <c r="H269"/>
      <c r="I269"/>
      <c r="J269"/>
      <c r="K269"/>
      <c r="L269"/>
      <c r="M269"/>
    </row>
    <row r="270" spans="1:13" ht="16.5" customHeight="1">
      <c r="A270"/>
      <c r="B270"/>
      <c r="C270"/>
      <c r="D270"/>
      <c r="E270"/>
      <c r="F270"/>
      <c r="G270"/>
      <c r="H270"/>
      <c r="I270"/>
      <c r="J270"/>
      <c r="K270"/>
      <c r="L270"/>
      <c r="M270"/>
    </row>
    <row r="271" spans="1:13" ht="16.5">
      <c r="A271"/>
      <c r="B271"/>
      <c r="C271"/>
      <c r="D271"/>
      <c r="E271"/>
      <c r="F271"/>
      <c r="G271"/>
      <c r="H271"/>
      <c r="I271"/>
      <c r="J271"/>
      <c r="K271"/>
      <c r="L271"/>
      <c r="M271"/>
    </row>
    <row r="272" spans="1:13" customFormat="1" ht="16.5"/>
    <row r="273" spans="1:13" ht="16.5">
      <c r="A273"/>
      <c r="B273"/>
      <c r="C273"/>
      <c r="D273"/>
      <c r="E273"/>
      <c r="F273"/>
      <c r="G273"/>
      <c r="H273"/>
      <c r="I273"/>
      <c r="J273"/>
      <c r="K273"/>
      <c r="L273"/>
      <c r="M273"/>
    </row>
    <row r="274" spans="1:13" ht="16.5" customHeight="1">
      <c r="A274"/>
      <c r="B274"/>
      <c r="C274"/>
      <c r="D274"/>
      <c r="E274"/>
      <c r="F274"/>
      <c r="G274"/>
      <c r="H274"/>
      <c r="I274"/>
      <c r="J274"/>
      <c r="K274"/>
      <c r="L274"/>
      <c r="M274"/>
    </row>
    <row r="275" spans="1:13" ht="16.5" customHeight="1">
      <c r="A275"/>
      <c r="B275"/>
      <c r="C275"/>
      <c r="D275"/>
      <c r="E275"/>
      <c r="F275"/>
      <c r="G275"/>
      <c r="H275"/>
      <c r="I275"/>
      <c r="J275"/>
      <c r="K275"/>
      <c r="L275"/>
      <c r="M275"/>
    </row>
    <row r="276" spans="1:13" ht="16.5" customHeight="1">
      <c r="A276"/>
      <c r="B276"/>
      <c r="C276"/>
      <c r="D276"/>
      <c r="E276"/>
      <c r="F276"/>
      <c r="G276"/>
      <c r="H276"/>
      <c r="I276"/>
      <c r="J276"/>
      <c r="K276"/>
      <c r="L276"/>
      <c r="M276"/>
    </row>
    <row r="277" spans="1:13" ht="16.5" customHeight="1">
      <c r="A277"/>
      <c r="B277"/>
      <c r="C277"/>
      <c r="D277"/>
      <c r="E277"/>
      <c r="F277"/>
      <c r="G277"/>
      <c r="H277"/>
      <c r="I277"/>
      <c r="J277"/>
      <c r="K277"/>
      <c r="L277"/>
      <c r="M277"/>
    </row>
    <row r="278" spans="1:13" ht="16.5" customHeight="1">
      <c r="A278"/>
      <c r="B278"/>
      <c r="C278"/>
      <c r="D278"/>
      <c r="E278"/>
      <c r="F278"/>
      <c r="G278"/>
      <c r="H278"/>
      <c r="I278"/>
      <c r="J278"/>
      <c r="K278"/>
      <c r="L278"/>
      <c r="M278"/>
    </row>
    <row r="279" spans="1:13" customFormat="1" ht="16.5"/>
    <row r="280" spans="1:13" ht="16.5">
      <c r="A280"/>
      <c r="B280"/>
      <c r="C280"/>
      <c r="D280"/>
      <c r="E280"/>
      <c r="F280"/>
      <c r="G280"/>
      <c r="H280"/>
      <c r="I280"/>
      <c r="J280"/>
      <c r="K280"/>
      <c r="L280"/>
      <c r="M280"/>
    </row>
    <row r="281" spans="1:13" ht="16.5" customHeight="1">
      <c r="A281"/>
      <c r="B281"/>
      <c r="C281"/>
      <c r="D281"/>
      <c r="E281"/>
      <c r="F281"/>
      <c r="G281"/>
      <c r="H281"/>
      <c r="I281"/>
      <c r="J281"/>
      <c r="K281"/>
      <c r="L281"/>
      <c r="M281"/>
    </row>
    <row r="282" spans="1:13" ht="16.5" customHeight="1">
      <c r="A282"/>
      <c r="B282"/>
      <c r="C282"/>
      <c r="D282"/>
      <c r="E282"/>
      <c r="F282"/>
      <c r="G282"/>
      <c r="H282"/>
      <c r="I282"/>
      <c r="J282"/>
      <c r="K282"/>
      <c r="L282"/>
      <c r="M282"/>
    </row>
    <row r="283" spans="1:13" ht="16.5" customHeight="1">
      <c r="A283"/>
      <c r="B283"/>
      <c r="C283"/>
      <c r="D283"/>
      <c r="E283"/>
      <c r="F283"/>
      <c r="G283"/>
      <c r="H283"/>
      <c r="I283"/>
      <c r="J283"/>
      <c r="K283"/>
      <c r="L283"/>
      <c r="M283"/>
    </row>
    <row r="284" spans="1:13" ht="16.5" customHeight="1">
      <c r="A284"/>
      <c r="B284"/>
      <c r="C284"/>
      <c r="D284"/>
      <c r="E284"/>
      <c r="F284"/>
      <c r="G284"/>
      <c r="H284"/>
      <c r="I284"/>
      <c r="J284"/>
      <c r="K284"/>
      <c r="L284"/>
      <c r="M284"/>
    </row>
    <row r="285" spans="1:13" ht="16.5" customHeight="1">
      <c r="A285"/>
      <c r="B285"/>
      <c r="C285"/>
      <c r="D285"/>
      <c r="E285"/>
      <c r="F285"/>
      <c r="G285"/>
      <c r="H285"/>
      <c r="I285"/>
      <c r="J285"/>
      <c r="K285"/>
      <c r="L285"/>
      <c r="M285"/>
    </row>
    <row r="286" spans="1:13" customFormat="1" ht="16.5"/>
    <row r="287" spans="1:13" ht="16.5">
      <c r="A287"/>
      <c r="B287"/>
      <c r="C287"/>
      <c r="D287"/>
      <c r="E287"/>
      <c r="F287"/>
      <c r="G287"/>
      <c r="H287"/>
      <c r="I287"/>
      <c r="J287"/>
      <c r="K287"/>
      <c r="L287"/>
      <c r="M287"/>
    </row>
    <row r="288" spans="1:13" ht="16.5" customHeight="1">
      <c r="A288"/>
      <c r="B288"/>
      <c r="C288"/>
      <c r="D288"/>
      <c r="E288"/>
      <c r="F288"/>
      <c r="G288"/>
      <c r="H288"/>
      <c r="I288"/>
      <c r="J288"/>
      <c r="K288"/>
      <c r="L288"/>
      <c r="M288"/>
    </row>
    <row r="289" spans="1:13" ht="16.5" customHeight="1">
      <c r="A289"/>
      <c r="B289"/>
      <c r="C289"/>
      <c r="D289"/>
      <c r="E289"/>
      <c r="F289"/>
      <c r="G289"/>
      <c r="H289"/>
      <c r="I289"/>
      <c r="J289"/>
      <c r="K289"/>
      <c r="L289"/>
      <c r="M289"/>
    </row>
    <row r="290" spans="1:13" ht="16.5" customHeight="1">
      <c r="A290"/>
      <c r="B290"/>
      <c r="C290"/>
      <c r="D290"/>
      <c r="E290"/>
      <c r="F290"/>
      <c r="G290"/>
      <c r="H290"/>
      <c r="I290"/>
      <c r="J290"/>
      <c r="K290"/>
      <c r="L290"/>
      <c r="M290"/>
    </row>
    <row r="291" spans="1:13" ht="16.5" customHeight="1">
      <c r="A291"/>
      <c r="B291"/>
      <c r="C291"/>
      <c r="D291"/>
      <c r="E291"/>
      <c r="F291"/>
      <c r="G291"/>
      <c r="H291"/>
      <c r="I291"/>
      <c r="J291"/>
      <c r="K291"/>
      <c r="L291"/>
      <c r="M291"/>
    </row>
    <row r="292" spans="1:13" ht="16.5" customHeight="1"/>
    <row r="293" spans="1:13" customFormat="1">
      <c r="A293" s="44"/>
      <c r="B293" s="2"/>
      <c r="C293" s="33"/>
      <c r="D293" s="20"/>
      <c r="E293" s="10"/>
      <c r="F293" s="24"/>
      <c r="G293" s="10"/>
      <c r="H293" s="24"/>
      <c r="I293" s="10"/>
      <c r="J293" s="24"/>
      <c r="K293" s="10"/>
      <c r="L293" s="24"/>
      <c r="M293" s="10"/>
    </row>
    <row r="295" spans="1:13" ht="16.5" customHeight="1"/>
    <row r="296" spans="1:13" ht="16.5" customHeight="1"/>
    <row r="297" spans="1:13" customFormat="1">
      <c r="A297" s="44"/>
      <c r="B297" s="2"/>
      <c r="C297" s="33"/>
      <c r="D297" s="20"/>
      <c r="E297" s="10"/>
      <c r="F297" s="24"/>
      <c r="G297" s="10"/>
      <c r="H297" s="24"/>
      <c r="I297" s="10"/>
      <c r="J297" s="24"/>
      <c r="K297" s="10"/>
      <c r="L297" s="24"/>
      <c r="M297" s="10"/>
    </row>
    <row r="299" spans="1:13" ht="16.5" customHeight="1"/>
    <row r="300" spans="1:13" ht="16.5" customHeight="1"/>
    <row r="301" spans="1:13" ht="16.5" customHeight="1"/>
    <row r="302" spans="1:13" ht="16.5" customHeight="1"/>
    <row r="304" spans="1:13" customFormat="1">
      <c r="A304" s="44"/>
      <c r="B304" s="2"/>
      <c r="C304" s="33"/>
      <c r="D304" s="20"/>
      <c r="E304" s="10"/>
      <c r="F304" s="24"/>
      <c r="G304" s="10"/>
      <c r="H304" s="24"/>
      <c r="I304" s="10"/>
      <c r="J304" s="24"/>
      <c r="K304" s="10"/>
      <c r="L304" s="24"/>
      <c r="M304" s="10"/>
    </row>
    <row r="307" spans="1:13" ht="16.5" customHeight="1"/>
    <row r="308" spans="1:13" ht="16.5" customHeight="1"/>
    <row r="310" spans="1:13" ht="16.5" customHeight="1"/>
    <row r="311" spans="1:13" ht="16.5" customHeight="1"/>
    <row r="312" spans="1:13" customFormat="1">
      <c r="A312" s="44"/>
      <c r="B312" s="2"/>
      <c r="C312" s="33"/>
      <c r="D312" s="20"/>
      <c r="E312" s="10"/>
      <c r="F312" s="24"/>
      <c r="G312" s="10"/>
      <c r="H312" s="24"/>
      <c r="I312" s="10"/>
      <c r="J312" s="24"/>
      <c r="K312" s="10"/>
      <c r="L312" s="24"/>
      <c r="M312" s="10"/>
    </row>
    <row r="318" spans="1:13" ht="16.5" customHeight="1"/>
    <row r="319" spans="1:13" ht="16.5" customHeight="1"/>
    <row r="320" spans="1:13" customFormat="1">
      <c r="A320" s="44"/>
      <c r="B320" s="2"/>
      <c r="C320" s="33"/>
      <c r="D320" s="20"/>
      <c r="E320" s="10"/>
      <c r="F320" s="24"/>
      <c r="G320" s="10"/>
      <c r="H320" s="24"/>
      <c r="I320" s="10"/>
      <c r="J320" s="24"/>
      <c r="K320" s="10"/>
      <c r="L320" s="24"/>
      <c r="M320" s="10"/>
    </row>
    <row r="322" spans="1:13" ht="16.5" customHeight="1"/>
    <row r="323" spans="1:13" ht="16.5" customHeight="1"/>
    <row r="324" spans="1:13" ht="16.5" customHeight="1"/>
    <row r="325" spans="1:13" ht="16.5" customHeight="1"/>
    <row r="326" spans="1:13" ht="16.5" customHeight="1"/>
    <row r="328" spans="1:13" ht="16.5" customHeight="1"/>
    <row r="329" spans="1:13" ht="16.5" customHeight="1"/>
    <row r="330" spans="1:13" customFormat="1">
      <c r="A330" s="44"/>
      <c r="B330" s="2"/>
      <c r="C330" s="33"/>
      <c r="D330" s="20"/>
      <c r="E330" s="10"/>
      <c r="F330" s="24"/>
      <c r="G330" s="10"/>
      <c r="H330" s="24"/>
      <c r="I330" s="10"/>
      <c r="J330" s="24"/>
      <c r="K330" s="10"/>
      <c r="L330" s="24"/>
      <c r="M330" s="10"/>
    </row>
    <row r="332" spans="1:13" ht="16.5" customHeight="1"/>
    <row r="333" spans="1:13" ht="16.5" customHeight="1"/>
    <row r="334" spans="1:13" ht="16.5" customHeight="1"/>
    <row r="336" spans="1:13" customFormat="1">
      <c r="A336" s="44"/>
      <c r="B336" s="2"/>
      <c r="C336" s="33"/>
      <c r="D336" s="20"/>
      <c r="E336" s="10"/>
      <c r="F336" s="24"/>
      <c r="G336" s="10"/>
      <c r="H336" s="24"/>
      <c r="I336" s="10"/>
      <c r="J336" s="24"/>
      <c r="K336" s="10"/>
      <c r="L336" s="24"/>
      <c r="M336" s="10"/>
    </row>
    <row r="339" spans="1:13" ht="16.5" customHeight="1"/>
    <row r="340" spans="1:13" ht="16.5" customHeight="1"/>
    <row r="341" spans="1:13" ht="16.5" customHeight="1"/>
    <row r="342" spans="1:13" ht="16.5" customHeight="1"/>
    <row r="343" spans="1:13" ht="16.5" customHeight="1"/>
    <row r="344" spans="1:13" customFormat="1">
      <c r="A344" s="44"/>
      <c r="B344" s="2"/>
      <c r="C344" s="33"/>
      <c r="D344" s="20"/>
      <c r="E344" s="10"/>
      <c r="F344" s="24"/>
      <c r="G344" s="10"/>
      <c r="H344" s="24"/>
      <c r="I344" s="10"/>
      <c r="J344" s="24"/>
      <c r="K344" s="10"/>
      <c r="L344" s="24"/>
      <c r="M344" s="10"/>
    </row>
    <row r="346" spans="1:13" ht="16.5" customHeight="1"/>
    <row r="347" spans="1:13" ht="16.5" customHeight="1"/>
    <row r="348" spans="1:13" ht="16.5" customHeight="1"/>
    <row r="349" spans="1:13" ht="16.5" customHeight="1"/>
    <row r="350" spans="1:13" ht="16.5" customHeight="1"/>
    <row r="351" spans="1:13" customFormat="1">
      <c r="A351" s="44"/>
      <c r="B351" s="2"/>
      <c r="C351" s="33"/>
      <c r="D351" s="20"/>
      <c r="E351" s="10"/>
      <c r="F351" s="24"/>
      <c r="G351" s="10"/>
      <c r="H351" s="24"/>
      <c r="I351" s="10"/>
      <c r="J351" s="24"/>
      <c r="K351" s="10"/>
      <c r="L351" s="24"/>
      <c r="M351" s="10"/>
    </row>
    <row r="353" spans="1:13" ht="16.5" customHeight="1"/>
    <row r="354" spans="1:13" ht="16.5" customHeight="1"/>
    <row r="355" spans="1:13" ht="16.5" customHeight="1"/>
    <row r="356" spans="1:13" ht="16.5" customHeight="1"/>
    <row r="357" spans="1:13" ht="16.5" customHeight="1"/>
    <row r="358" spans="1:13" customFormat="1">
      <c r="A358" s="44"/>
      <c r="B358" s="2"/>
      <c r="C358" s="33"/>
      <c r="D358" s="20"/>
      <c r="E358" s="10"/>
      <c r="F358" s="24"/>
      <c r="G358" s="10"/>
      <c r="H358" s="24"/>
      <c r="I358" s="10"/>
      <c r="J358" s="24"/>
      <c r="K358" s="10"/>
      <c r="L358" s="24"/>
      <c r="M358" s="10"/>
    </row>
    <row r="361" spans="1:13" ht="16.5" customHeight="1"/>
    <row r="362" spans="1:13" ht="16.5" customHeight="1"/>
    <row r="363" spans="1:13" ht="16.5" customHeight="1"/>
    <row r="364" spans="1:13" ht="16.5" customHeight="1"/>
    <row r="365" spans="1:13" ht="16.5" customHeight="1"/>
    <row r="366" spans="1:13" customFormat="1">
      <c r="A366" s="44"/>
      <c r="B366" s="2"/>
      <c r="C366" s="33"/>
      <c r="D366" s="20"/>
      <c r="E366" s="10"/>
      <c r="F366" s="24"/>
      <c r="G366" s="10"/>
      <c r="H366" s="24"/>
      <c r="I366" s="10"/>
      <c r="J366" s="24"/>
      <c r="K366" s="10"/>
      <c r="L366" s="24"/>
      <c r="M366" s="10"/>
    </row>
    <row r="368" spans="1:13" ht="16.5" customHeight="1"/>
    <row r="369" spans="1:13" ht="16.5" customHeight="1"/>
    <row r="370" spans="1:13" ht="16.5" customHeight="1"/>
    <row r="371" spans="1:13" ht="16.5" customHeight="1"/>
    <row r="372" spans="1:13" ht="16.5" customHeight="1"/>
    <row r="373" spans="1:13" customFormat="1">
      <c r="A373" s="44"/>
      <c r="B373" s="2"/>
      <c r="C373" s="33"/>
      <c r="D373" s="20"/>
      <c r="E373" s="10"/>
      <c r="F373" s="24"/>
      <c r="G373" s="10"/>
      <c r="H373" s="24"/>
      <c r="I373" s="10"/>
      <c r="J373" s="24"/>
      <c r="K373" s="10"/>
      <c r="L373" s="24"/>
      <c r="M373" s="10"/>
    </row>
    <row r="375" spans="1:13" ht="16.5" customHeight="1"/>
    <row r="376" spans="1:13" ht="16.5" customHeight="1"/>
    <row r="377" spans="1:13" ht="16.5" customHeight="1"/>
    <row r="378" spans="1:13" ht="16.5" customHeight="1"/>
    <row r="379" spans="1:13" ht="16.5" customHeight="1"/>
    <row r="380" spans="1:13" customFormat="1">
      <c r="A380" s="44"/>
      <c r="B380" s="2"/>
      <c r="C380" s="33"/>
      <c r="D380" s="20"/>
      <c r="E380" s="10"/>
      <c r="F380" s="24"/>
      <c r="G380" s="10"/>
      <c r="H380" s="24"/>
      <c r="I380" s="10"/>
      <c r="J380" s="24"/>
      <c r="K380" s="10"/>
      <c r="L380" s="24"/>
      <c r="M380" s="10"/>
    </row>
    <row r="382" spans="1:13" ht="16.5" customHeight="1"/>
    <row r="383" spans="1:13" ht="16.5" customHeight="1"/>
    <row r="384" spans="1:13" ht="16.5" customHeight="1"/>
    <row r="385" spans="1:13" ht="16.5" customHeight="1"/>
    <row r="386" spans="1:13" ht="16.5" customHeight="1"/>
    <row r="387" spans="1:13" customFormat="1">
      <c r="A387" s="44"/>
      <c r="B387" s="2"/>
      <c r="C387" s="33"/>
      <c r="D387" s="20"/>
      <c r="E387" s="10"/>
      <c r="F387" s="24"/>
      <c r="G387" s="10"/>
      <c r="H387" s="24"/>
      <c r="I387" s="10"/>
      <c r="J387" s="24"/>
      <c r="K387" s="10"/>
      <c r="L387" s="24"/>
      <c r="M387" s="10"/>
    </row>
    <row r="391" spans="1:13" ht="16.5" customHeight="1"/>
    <row r="392" spans="1:13" ht="16.5" customHeight="1"/>
    <row r="393" spans="1:13" ht="16.5" customHeight="1"/>
    <row r="394" spans="1:13" ht="16.5" customHeight="1"/>
    <row r="395" spans="1:13" customFormat="1">
      <c r="A395" s="44"/>
      <c r="B395" s="2"/>
      <c r="C395" s="33"/>
      <c r="D395" s="20"/>
      <c r="E395" s="10"/>
      <c r="F395" s="24"/>
      <c r="G395" s="10"/>
      <c r="H395" s="24"/>
      <c r="I395" s="10"/>
      <c r="J395" s="24"/>
      <c r="K395" s="10"/>
      <c r="L395" s="24"/>
      <c r="M395" s="10"/>
    </row>
    <row r="397" spans="1:13" ht="16.5" customHeight="1"/>
    <row r="398" spans="1:13" ht="16.5" customHeight="1"/>
    <row r="399" spans="1:13" ht="16.5" customHeight="1"/>
    <row r="400" spans="1:13" ht="16.5" customHeight="1"/>
    <row r="401" spans="1:13" ht="16.5" customHeight="1"/>
    <row r="402" spans="1:13" customFormat="1">
      <c r="A402" s="44"/>
      <c r="B402" s="2"/>
      <c r="C402" s="33"/>
      <c r="D402" s="20"/>
      <c r="E402" s="10"/>
      <c r="F402" s="24"/>
      <c r="G402" s="10"/>
      <c r="H402" s="24"/>
      <c r="I402" s="10"/>
      <c r="J402" s="24"/>
      <c r="K402" s="10"/>
      <c r="L402" s="24"/>
      <c r="M402" s="10"/>
    </row>
    <row r="404" spans="1:13" ht="16.5" customHeight="1"/>
    <row r="405" spans="1:13" ht="16.5" customHeight="1"/>
    <row r="406" spans="1:13" ht="16.5" customHeight="1"/>
    <row r="407" spans="1:13" ht="16.5" customHeight="1"/>
    <row r="408" spans="1:13" ht="16.5" customHeight="1"/>
    <row r="409" spans="1:13" customFormat="1">
      <c r="A409" s="44"/>
      <c r="B409" s="2"/>
      <c r="C409" s="33"/>
      <c r="D409" s="20"/>
      <c r="E409" s="10"/>
      <c r="F409" s="24"/>
      <c r="G409" s="10"/>
      <c r="H409" s="24"/>
      <c r="I409" s="10"/>
      <c r="J409" s="24"/>
      <c r="K409" s="10"/>
      <c r="L409" s="24"/>
      <c r="M409" s="10"/>
    </row>
    <row r="411" spans="1:13" ht="16.5" customHeight="1"/>
    <row r="412" spans="1:13" ht="16.5" customHeight="1"/>
    <row r="413" spans="1:13" ht="16.5" customHeight="1"/>
    <row r="414" spans="1:13" ht="16.5" customHeight="1"/>
    <row r="415" spans="1:13" customFormat="1">
      <c r="A415" s="44"/>
      <c r="B415" s="2"/>
      <c r="C415" s="33"/>
      <c r="D415" s="20"/>
      <c r="E415" s="10"/>
      <c r="F415" s="24"/>
      <c r="G415" s="10"/>
      <c r="H415" s="24"/>
      <c r="I415" s="10"/>
      <c r="J415" s="24"/>
      <c r="K415" s="10"/>
      <c r="L415" s="24"/>
      <c r="M415" s="10"/>
    </row>
    <row r="417" spans="1:13" ht="16.5" customHeight="1"/>
    <row r="418" spans="1:13" ht="16.5" customHeight="1"/>
    <row r="420" spans="1:13" ht="16.5" customHeight="1"/>
    <row r="421" spans="1:13" ht="16.5" customHeight="1"/>
    <row r="422" spans="1:13" ht="16.5" customHeight="1"/>
    <row r="423" spans="1:13" customFormat="1">
      <c r="A423" s="44"/>
      <c r="B423" s="2"/>
      <c r="C423" s="33"/>
      <c r="D423" s="20"/>
      <c r="E423" s="10"/>
      <c r="F423" s="24"/>
      <c r="G423" s="10"/>
      <c r="H423" s="24"/>
      <c r="I423" s="10"/>
      <c r="J423" s="24"/>
      <c r="K423" s="10"/>
      <c r="L423" s="24"/>
      <c r="M423" s="10"/>
    </row>
    <row r="425" spans="1:13" ht="16.5" customHeight="1"/>
    <row r="426" spans="1:13" ht="16.5" customHeight="1"/>
    <row r="427" spans="1:13" ht="16.5" customHeight="1"/>
    <row r="429" spans="1:13" customFormat="1">
      <c r="A429" s="44"/>
      <c r="B429" s="2"/>
      <c r="C429" s="33"/>
      <c r="D429" s="20"/>
      <c r="E429" s="10"/>
      <c r="F429" s="24"/>
      <c r="G429" s="10"/>
      <c r="H429" s="24"/>
      <c r="I429" s="10"/>
      <c r="J429" s="24"/>
      <c r="K429" s="10"/>
      <c r="L429" s="24"/>
      <c r="M429" s="10"/>
    </row>
    <row r="431" spans="1:13" ht="20.25" customHeight="1"/>
    <row r="432" spans="1:13" ht="20.25" customHeight="1"/>
    <row r="433" spans="1:13" ht="16.5" customHeight="1"/>
    <row r="434" spans="1:13" ht="20.25" customHeight="1"/>
    <row r="435" spans="1:13" customFormat="1">
      <c r="A435" s="44"/>
      <c r="B435" s="2"/>
      <c r="C435" s="33"/>
      <c r="D435" s="20"/>
      <c r="E435" s="10"/>
      <c r="F435" s="24"/>
      <c r="G435" s="10"/>
      <c r="H435" s="24"/>
      <c r="I435" s="10"/>
      <c r="J435" s="24"/>
      <c r="K435" s="10"/>
      <c r="L435" s="24"/>
      <c r="M435" s="10"/>
    </row>
    <row r="438" spans="1:13" ht="16.5" customHeight="1"/>
    <row r="440" spans="1:13" ht="16.5" customHeight="1"/>
    <row r="441" spans="1:13" ht="16.5" customHeight="1"/>
    <row r="442" spans="1:13" ht="16.5" customHeight="1"/>
    <row r="443" spans="1:13" customFormat="1">
      <c r="A443" s="44"/>
      <c r="B443" s="2"/>
      <c r="C443" s="33"/>
      <c r="D443" s="20"/>
      <c r="E443" s="10"/>
      <c r="F443" s="24"/>
      <c r="G443" s="10"/>
      <c r="H443" s="24"/>
      <c r="I443" s="10"/>
      <c r="J443" s="24"/>
      <c r="K443" s="10"/>
      <c r="L443" s="24"/>
      <c r="M443" s="10"/>
    </row>
    <row r="445" spans="1:13" ht="16.5" customHeight="1"/>
    <row r="446" spans="1:13" ht="16.5" customHeight="1"/>
    <row r="447" spans="1:13" ht="16.5" customHeight="1"/>
    <row r="448" spans="1:13" ht="16.5" customHeight="1"/>
    <row r="449" spans="1:13" customFormat="1">
      <c r="A449" s="44"/>
      <c r="B449" s="2"/>
      <c r="C449" s="33"/>
      <c r="D449" s="20"/>
      <c r="E449" s="10"/>
      <c r="F449" s="24"/>
      <c r="G449" s="10"/>
      <c r="H449" s="24"/>
      <c r="I449" s="10"/>
      <c r="J449" s="24"/>
      <c r="K449" s="10"/>
      <c r="L449" s="24"/>
      <c r="M449" s="10"/>
    </row>
    <row r="451" spans="1:13" ht="15" customHeight="1"/>
    <row r="452" spans="1:13" ht="15" customHeight="1"/>
    <row r="453" spans="1:13" ht="16.5" customHeight="1"/>
    <row r="455" spans="1:13" customFormat="1">
      <c r="A455" s="44"/>
      <c r="B455" s="2"/>
      <c r="C455" s="33"/>
      <c r="D455" s="20"/>
      <c r="E455" s="10"/>
      <c r="F455" s="24"/>
      <c r="G455" s="10"/>
      <c r="H455" s="24"/>
      <c r="I455" s="10"/>
      <c r="J455" s="24"/>
      <c r="K455" s="10"/>
      <c r="L455" s="24"/>
      <c r="M455" s="10"/>
    </row>
    <row r="457" spans="1:13" ht="16.5" customHeight="1"/>
    <row r="460" spans="1:13" ht="16.5" customHeight="1"/>
    <row r="462" spans="1:13" customFormat="1">
      <c r="A462" s="44"/>
      <c r="B462" s="2"/>
      <c r="C462" s="33"/>
      <c r="D462" s="20"/>
      <c r="E462" s="10"/>
      <c r="F462" s="24"/>
      <c r="G462" s="10"/>
      <c r="H462" s="24"/>
      <c r="I462" s="10"/>
      <c r="J462" s="24"/>
      <c r="K462" s="10"/>
      <c r="L462" s="24"/>
      <c r="M462" s="10"/>
    </row>
    <row r="464" spans="1:13" ht="16.5" customHeight="1"/>
    <row r="467" spans="1:15" ht="32.25" customHeight="1"/>
    <row r="469" spans="1:15" customFormat="1">
      <c r="A469" s="44"/>
      <c r="B469" s="2"/>
      <c r="C469" s="33"/>
      <c r="D469" s="20"/>
      <c r="E469" s="10"/>
      <c r="F469" s="24"/>
      <c r="G469" s="10"/>
      <c r="H469" s="24"/>
      <c r="I469" s="10"/>
      <c r="J469" s="24"/>
      <c r="K469" s="10"/>
      <c r="L469" s="24"/>
      <c r="M469" s="10"/>
    </row>
    <row r="471" spans="1:15" ht="17.25" customHeight="1" thickBot="1">
      <c r="N471" s="201"/>
    </row>
    <row r="472" spans="1:15" ht="16.5" customHeight="1">
      <c r="N472" s="112" t="s">
        <v>660</v>
      </c>
    </row>
    <row r="473" spans="1:15" ht="16.5" customHeight="1">
      <c r="N473" s="113" t="s">
        <v>661</v>
      </c>
      <c r="O473" s="1">
        <f>300*0.05</f>
        <v>15</v>
      </c>
    </row>
    <row r="474" spans="1:15" ht="16.5" customHeight="1">
      <c r="N474" s="113" t="s">
        <v>662</v>
      </c>
    </row>
    <row r="475" spans="1:15" ht="16.5" customHeight="1"/>
    <row r="476" spans="1:15" ht="17.25" customHeight="1" thickBot="1">
      <c r="N476" s="74" t="s">
        <v>12</v>
      </c>
    </row>
    <row r="477" spans="1:15" customFormat="1">
      <c r="A477" s="44"/>
      <c r="B477" s="2"/>
      <c r="C477" s="33"/>
      <c r="D477" s="20"/>
      <c r="E477" s="10"/>
      <c r="F477" s="24"/>
      <c r="G477" s="10"/>
      <c r="H477" s="24"/>
      <c r="I477" s="10"/>
      <c r="J477" s="24"/>
      <c r="K477" s="10"/>
      <c r="L477" s="24"/>
      <c r="M477" s="10"/>
    </row>
    <row r="479" spans="1:15" ht="16.5" customHeight="1"/>
    <row r="480" spans="1:15" ht="16.5" customHeight="1"/>
    <row r="481" spans="1:13" ht="16.5" customHeight="1"/>
    <row r="482" spans="1:13" ht="16.5" customHeight="1"/>
    <row r="483" spans="1:13" ht="16.5" customHeight="1"/>
    <row r="484" spans="1:13" ht="16.5" customHeight="1"/>
    <row r="485" spans="1:13" customFormat="1">
      <c r="A485" s="44"/>
      <c r="B485" s="2"/>
      <c r="C485" s="33"/>
      <c r="D485" s="20"/>
      <c r="E485" s="10"/>
      <c r="F485" s="24"/>
      <c r="G485" s="10"/>
      <c r="H485" s="24"/>
      <c r="I485" s="10"/>
      <c r="J485" s="24"/>
      <c r="K485" s="10"/>
      <c r="L485" s="24"/>
      <c r="M485" s="10"/>
    </row>
    <row r="489" spans="1:13" ht="16.5" customHeight="1"/>
    <row r="490" spans="1:13" ht="16.5" customHeight="1"/>
    <row r="491" spans="1:13" customFormat="1">
      <c r="A491" s="44"/>
      <c r="B491" s="2"/>
      <c r="C491" s="33"/>
      <c r="D491" s="20"/>
      <c r="E491" s="10"/>
      <c r="F491" s="24"/>
      <c r="G491" s="10"/>
      <c r="H491" s="24"/>
      <c r="I491" s="10"/>
      <c r="J491" s="24"/>
      <c r="K491" s="10"/>
      <c r="L491" s="24"/>
      <c r="M491" s="10"/>
    </row>
    <row r="494" spans="1:13" ht="16.5" customHeight="1"/>
    <row r="495" spans="1:13" ht="16.5" customHeight="1"/>
    <row r="496" spans="1:13" ht="16.5" customHeight="1"/>
    <row r="497" spans="1:13" ht="16.5" customHeight="1"/>
    <row r="498" spans="1:13" ht="16.5" customHeight="1"/>
    <row r="499" spans="1:13" customFormat="1">
      <c r="A499" s="44"/>
      <c r="B499" s="2"/>
      <c r="C499" s="33"/>
      <c r="D499" s="20"/>
      <c r="E499" s="10"/>
      <c r="F499" s="24"/>
      <c r="G499" s="10"/>
      <c r="H499" s="24"/>
      <c r="I499" s="10"/>
      <c r="J499" s="24"/>
      <c r="K499" s="10"/>
      <c r="L499" s="24"/>
      <c r="M499" s="10"/>
    </row>
    <row r="501" spans="1:13" ht="16.5" customHeight="1"/>
    <row r="505" spans="1:13" ht="16.5" customHeight="1"/>
    <row r="507" spans="1:13" customFormat="1">
      <c r="A507" s="44"/>
      <c r="B507" s="2"/>
      <c r="C507" s="33"/>
      <c r="D507" s="20"/>
      <c r="E507" s="10"/>
      <c r="F507" s="24"/>
      <c r="G507" s="10"/>
      <c r="H507" s="24"/>
      <c r="I507" s="10"/>
      <c r="J507" s="24"/>
      <c r="K507" s="10"/>
      <c r="L507" s="24"/>
      <c r="M507" s="10"/>
    </row>
    <row r="509" spans="1:13" ht="20.25" customHeight="1"/>
    <row r="510" spans="1:13" ht="20.25" customHeight="1"/>
    <row r="511" spans="1:13" ht="20.25" customHeight="1"/>
    <row r="512" spans="1:13" ht="16.5" customHeight="1"/>
    <row r="513" spans="1:13" ht="20.25" customHeight="1"/>
    <row r="514" spans="1:13" customFormat="1">
      <c r="A514" s="44"/>
      <c r="B514" s="2"/>
      <c r="C514" s="33"/>
      <c r="D514" s="20"/>
      <c r="E514" s="10"/>
      <c r="F514" s="24"/>
      <c r="G514" s="10"/>
      <c r="H514" s="24"/>
      <c r="I514" s="10"/>
      <c r="J514" s="24"/>
      <c r="K514" s="10"/>
      <c r="L514" s="24"/>
      <c r="M514" s="10"/>
    </row>
    <row r="516" spans="1:13" ht="16.5" customHeight="1"/>
    <row r="517" spans="1:13" ht="16.5" customHeight="1"/>
    <row r="518" spans="1:13" ht="16.5" customHeight="1"/>
    <row r="519" spans="1:13" ht="16.5" customHeight="1"/>
    <row r="520" spans="1:13" ht="16.5" customHeight="1"/>
    <row r="521" spans="1:13" customFormat="1">
      <c r="A521" s="44"/>
      <c r="B521" s="2"/>
      <c r="C521" s="33"/>
      <c r="D521" s="20"/>
      <c r="E521" s="10"/>
      <c r="F521" s="24"/>
      <c r="G521" s="10"/>
      <c r="H521" s="24"/>
      <c r="I521" s="10"/>
      <c r="J521" s="24"/>
      <c r="K521" s="10"/>
      <c r="L521" s="24"/>
      <c r="M521" s="10"/>
    </row>
    <row r="524" spans="1:13" ht="16.5" customHeight="1"/>
    <row r="525" spans="1:13" ht="16.5" customHeight="1"/>
    <row r="526" spans="1:13" ht="16.5" customHeight="1"/>
    <row r="527" spans="1:13" ht="16.5" customHeight="1"/>
    <row r="528" spans="1:13" ht="16.5" customHeight="1"/>
    <row r="529" spans="1:13" customFormat="1">
      <c r="A529" s="44"/>
      <c r="B529" s="2"/>
      <c r="C529" s="33"/>
      <c r="D529" s="20"/>
      <c r="E529" s="10"/>
      <c r="F529" s="24"/>
      <c r="G529" s="10"/>
      <c r="H529" s="24"/>
      <c r="I529" s="10"/>
      <c r="J529" s="24"/>
      <c r="K529" s="10"/>
      <c r="L529" s="24"/>
      <c r="M529" s="10"/>
    </row>
    <row r="531" spans="1:13" ht="16.5" customHeight="1"/>
    <row r="532" spans="1:13" ht="16.5" customHeight="1"/>
    <row r="537" spans="1:13" customFormat="1">
      <c r="A537" s="44"/>
      <c r="B537" s="2"/>
      <c r="C537" s="33"/>
      <c r="D537" s="20"/>
      <c r="E537" s="10"/>
      <c r="F537" s="24"/>
      <c r="G537" s="10"/>
      <c r="H537" s="24"/>
      <c r="I537" s="10"/>
      <c r="J537" s="24"/>
      <c r="K537" s="10"/>
      <c r="L537" s="24"/>
      <c r="M537" s="10"/>
    </row>
    <row r="539" spans="1:13" ht="16.5" customHeight="1"/>
    <row r="540" spans="1:13" ht="51.75" customHeight="1"/>
    <row r="542" spans="1:13" ht="16.5" customHeight="1"/>
    <row r="544" spans="1:13" customFormat="1">
      <c r="A544" s="44"/>
      <c r="B544" s="2"/>
      <c r="C544" s="33"/>
      <c r="D544" s="20"/>
      <c r="E544" s="10"/>
      <c r="F544" s="24"/>
      <c r="G544" s="10"/>
      <c r="H544" s="24"/>
      <c r="I544" s="10"/>
      <c r="J544" s="24"/>
      <c r="K544" s="10"/>
      <c r="L544" s="24"/>
      <c r="M544" s="10"/>
    </row>
    <row r="546" spans="1:13" ht="16.5" customHeight="1"/>
    <row r="547" spans="1:13" ht="16.5" customHeight="1"/>
    <row r="548" spans="1:13" ht="16.5" customHeight="1"/>
    <row r="549" spans="1:13" ht="16.5" customHeight="1"/>
    <row r="550" spans="1:13" ht="16.5" customHeight="1"/>
    <row r="551" spans="1:13" ht="16.5" customHeight="1"/>
    <row r="552" spans="1:13" customFormat="1">
      <c r="A552" s="44"/>
      <c r="B552" s="2"/>
      <c r="C552" s="33"/>
      <c r="D552" s="20"/>
      <c r="E552" s="10"/>
      <c r="F552" s="24"/>
      <c r="G552" s="10"/>
      <c r="H552" s="24"/>
      <c r="I552" s="10"/>
      <c r="J552" s="24"/>
      <c r="K552" s="10"/>
      <c r="L552" s="24"/>
      <c r="M552" s="10"/>
    </row>
    <row r="556" spans="1:13" ht="16.5" customHeight="1"/>
    <row r="557" spans="1:13" ht="16.5" customHeight="1"/>
    <row r="558" spans="1:13" ht="16.5" customHeight="1"/>
    <row r="559" spans="1:13" ht="16.5" customHeight="1"/>
    <row r="560" spans="1:13" customFormat="1">
      <c r="A560" s="44"/>
      <c r="B560" s="2"/>
      <c r="C560" s="33"/>
      <c r="D560" s="20"/>
      <c r="E560" s="10"/>
      <c r="F560" s="24"/>
      <c r="G560" s="10"/>
      <c r="H560" s="24"/>
      <c r="I560" s="10"/>
      <c r="J560" s="24"/>
      <c r="K560" s="10"/>
      <c r="L560" s="24"/>
      <c r="M560" s="10"/>
    </row>
    <row r="562" spans="1:13" ht="16.5" customHeight="1"/>
    <row r="563" spans="1:13" ht="16.5" customHeight="1"/>
    <row r="564" spans="1:13" ht="16.5" customHeight="1"/>
    <row r="565" spans="1:13" ht="16.5" customHeight="1"/>
    <row r="566" spans="1:13" ht="16.5" customHeight="1"/>
    <row r="567" spans="1:13" customFormat="1">
      <c r="A567" s="44"/>
      <c r="B567" s="2"/>
      <c r="C567" s="33"/>
      <c r="D567" s="20"/>
      <c r="E567" s="10"/>
      <c r="F567" s="24"/>
      <c r="G567" s="10"/>
      <c r="H567" s="24"/>
      <c r="I567" s="10"/>
      <c r="J567" s="24"/>
      <c r="K567" s="10"/>
      <c r="L567" s="24"/>
      <c r="M567" s="10"/>
    </row>
    <row r="569" spans="1:13" ht="16.5" customHeight="1"/>
    <row r="570" spans="1:13" ht="16.5" customHeight="1"/>
    <row r="574" spans="1:13" customFormat="1">
      <c r="A574" s="44"/>
      <c r="B574" s="2"/>
      <c r="C574" s="33"/>
      <c r="D574" s="20"/>
      <c r="E574" s="10"/>
      <c r="F574" s="24"/>
      <c r="G574" s="10"/>
      <c r="H574" s="24"/>
      <c r="I574" s="10"/>
      <c r="J574" s="24"/>
      <c r="K574" s="10"/>
      <c r="L574" s="24"/>
      <c r="M574" s="10"/>
    </row>
    <row r="577" spans="1:17" s="6" customFormat="1" ht="16.5" customHeight="1">
      <c r="A577" s="44"/>
      <c r="B577" s="2"/>
      <c r="C577" s="33"/>
      <c r="D577" s="20"/>
      <c r="E577" s="10"/>
      <c r="F577" s="24"/>
      <c r="G577" s="10"/>
      <c r="H577" s="24"/>
      <c r="I577" s="10"/>
      <c r="J577" s="24"/>
      <c r="K577" s="10"/>
      <c r="L577" s="24"/>
      <c r="M577" s="10"/>
      <c r="N577" s="1"/>
      <c r="O577" s="1"/>
      <c r="P577" s="1"/>
      <c r="Q577" s="1"/>
    </row>
    <row r="578" spans="1:17" s="6" customFormat="1" ht="16.5" customHeight="1">
      <c r="A578" s="44"/>
      <c r="B578" s="2"/>
      <c r="C578" s="33"/>
      <c r="D578" s="20"/>
      <c r="E578" s="10"/>
      <c r="F578" s="24"/>
      <c r="G578" s="10"/>
      <c r="H578" s="24"/>
      <c r="I578" s="10"/>
      <c r="J578" s="24"/>
      <c r="K578" s="10"/>
      <c r="L578" s="24"/>
      <c r="M578" s="10"/>
      <c r="N578" s="1"/>
      <c r="O578" s="1"/>
      <c r="P578" s="1"/>
      <c r="Q578" s="1"/>
    </row>
    <row r="579" spans="1:17" ht="16.5" customHeight="1"/>
    <row r="580" spans="1:17" s="6" customFormat="1" ht="16.5" customHeight="1">
      <c r="A580" s="44"/>
      <c r="B580" s="2"/>
      <c r="C580" s="33"/>
      <c r="D580" s="20"/>
      <c r="E580" s="10"/>
      <c r="F580" s="24"/>
      <c r="G580" s="10"/>
      <c r="H580" s="24"/>
      <c r="I580" s="10"/>
      <c r="J580" s="24"/>
      <c r="K580" s="10"/>
      <c r="L580" s="24"/>
      <c r="M580" s="10"/>
      <c r="N580" s="1"/>
      <c r="O580" s="1"/>
      <c r="P580" s="1"/>
      <c r="Q580" s="1"/>
    </row>
    <row r="581" spans="1:17" customFormat="1">
      <c r="A581" s="44"/>
      <c r="B581" s="2"/>
      <c r="C581" s="33"/>
      <c r="D581" s="20"/>
      <c r="E581" s="10"/>
      <c r="F581" s="24"/>
      <c r="G581" s="10"/>
      <c r="H581" s="24"/>
      <c r="I581" s="10"/>
      <c r="J581" s="24"/>
      <c r="K581" s="10"/>
      <c r="L581" s="24"/>
      <c r="M581" s="10"/>
    </row>
    <row r="584" spans="1:17" s="6" customFormat="1" ht="16.5" customHeight="1">
      <c r="A584" s="44"/>
      <c r="B584" s="2"/>
      <c r="C584" s="33"/>
      <c r="D584" s="20"/>
      <c r="E584" s="10"/>
      <c r="F584" s="24"/>
      <c r="G584" s="10"/>
      <c r="H584" s="24"/>
      <c r="I584" s="10"/>
      <c r="J584" s="24"/>
      <c r="K584" s="10"/>
      <c r="L584" s="24"/>
      <c r="M584" s="10"/>
      <c r="N584" s="1"/>
      <c r="O584" s="1"/>
      <c r="P584" s="1"/>
      <c r="Q584" s="1"/>
    </row>
    <row r="585" spans="1:17" s="6" customFormat="1">
      <c r="A585" s="44"/>
      <c r="B585" s="2"/>
      <c r="C585" s="33"/>
      <c r="D585" s="20"/>
      <c r="E585" s="10"/>
      <c r="F585" s="24"/>
      <c r="G585" s="10"/>
      <c r="H585" s="24"/>
      <c r="I585" s="10"/>
      <c r="J585" s="24"/>
      <c r="K585" s="10"/>
      <c r="L585" s="24"/>
      <c r="M585" s="10"/>
      <c r="N585" s="1"/>
      <c r="O585" s="1"/>
      <c r="P585" s="1"/>
      <c r="Q585" s="1"/>
    </row>
    <row r="587" spans="1:17" s="6" customFormat="1">
      <c r="A587" s="44"/>
      <c r="B587" s="2"/>
      <c r="C587" s="33"/>
      <c r="D587" s="20"/>
      <c r="E587" s="10"/>
      <c r="F587" s="24"/>
      <c r="G587" s="10"/>
      <c r="H587" s="24"/>
      <c r="I587" s="10"/>
      <c r="J587" s="24"/>
      <c r="K587" s="10"/>
      <c r="L587" s="24"/>
      <c r="M587" s="10"/>
      <c r="N587" s="1"/>
      <c r="O587" s="1"/>
      <c r="P587" s="1"/>
      <c r="Q587" s="1"/>
    </row>
    <row r="588" spans="1:17" customFormat="1">
      <c r="A588" s="44"/>
      <c r="B588" s="2"/>
      <c r="C588" s="33"/>
      <c r="D588" s="20"/>
      <c r="E588" s="10"/>
      <c r="F588" s="24"/>
      <c r="G588" s="10"/>
      <c r="H588" s="24"/>
      <c r="I588" s="10"/>
      <c r="J588" s="24"/>
      <c r="K588" s="10"/>
      <c r="L588" s="24"/>
      <c r="M588" s="10"/>
    </row>
    <row r="591" spans="1:17" s="6" customFormat="1" ht="16.5" customHeight="1">
      <c r="A591" s="44"/>
      <c r="B591" s="2"/>
      <c r="C591" s="33"/>
      <c r="D591" s="20"/>
      <c r="E591" s="10"/>
      <c r="F591" s="24"/>
      <c r="G591" s="10"/>
      <c r="H591" s="24"/>
      <c r="I591" s="10"/>
      <c r="J591" s="24"/>
      <c r="K591" s="10"/>
      <c r="L591" s="24"/>
      <c r="M591" s="10"/>
      <c r="N591" s="1"/>
      <c r="O591" s="1"/>
      <c r="P591" s="1"/>
      <c r="Q591" s="1"/>
    </row>
    <row r="592" spans="1:17" s="6" customFormat="1">
      <c r="A592" s="44"/>
      <c r="B592" s="2"/>
      <c r="C592" s="33"/>
      <c r="D592" s="20"/>
      <c r="E592" s="10"/>
      <c r="F592" s="24"/>
      <c r="G592" s="10"/>
      <c r="H592" s="24"/>
      <c r="I592" s="10"/>
      <c r="J592" s="24"/>
      <c r="K592" s="10"/>
      <c r="L592" s="24"/>
      <c r="M592" s="10"/>
      <c r="N592" s="1"/>
      <c r="O592" s="1"/>
      <c r="P592" s="1"/>
      <c r="Q592" s="1"/>
    </row>
    <row r="594" spans="1:17" s="6" customFormat="1" ht="17.25" customHeight="1">
      <c r="A594" s="44"/>
      <c r="B594" s="2"/>
      <c r="C594" s="33"/>
      <c r="D594" s="20"/>
      <c r="E594" s="10"/>
      <c r="F594" s="24"/>
      <c r="G594" s="10"/>
      <c r="H594" s="24"/>
      <c r="I594" s="10"/>
      <c r="J594" s="24"/>
      <c r="K594" s="10"/>
      <c r="L594" s="24"/>
      <c r="M594" s="10"/>
      <c r="N594" s="1"/>
      <c r="O594" s="1"/>
      <c r="P594" s="1"/>
      <c r="Q594" s="1"/>
    </row>
    <row r="595" spans="1:17" customFormat="1">
      <c r="A595" s="44"/>
      <c r="B595" s="2"/>
      <c r="C595" s="33"/>
      <c r="D595" s="20"/>
      <c r="E595" s="10"/>
      <c r="F595" s="24"/>
      <c r="G595" s="10"/>
      <c r="H595" s="24"/>
      <c r="I595" s="10"/>
      <c r="J595" s="24"/>
      <c r="K595" s="10"/>
      <c r="L595" s="24"/>
      <c r="M595" s="10"/>
    </row>
    <row r="597" spans="1:17" ht="16.5" customHeight="1"/>
    <row r="598" spans="1:17" s="6" customFormat="1" ht="16.5" customHeight="1">
      <c r="A598" s="44"/>
      <c r="B598" s="2"/>
      <c r="C598" s="33"/>
      <c r="D598" s="20"/>
      <c r="E598" s="10"/>
      <c r="F598" s="24"/>
      <c r="G598" s="10"/>
      <c r="H598" s="24"/>
      <c r="I598" s="10"/>
      <c r="J598" s="24"/>
      <c r="K598" s="10"/>
      <c r="L598" s="24"/>
      <c r="M598" s="10"/>
      <c r="N598" s="1"/>
      <c r="O598" s="1"/>
      <c r="P598" s="1"/>
      <c r="Q598" s="1"/>
    </row>
    <row r="599" spans="1:17" s="6" customFormat="1" ht="16.5" customHeight="1">
      <c r="A599" s="44"/>
      <c r="B599" s="2"/>
      <c r="C599" s="33"/>
      <c r="D599" s="20"/>
      <c r="E599" s="10"/>
      <c r="F599" s="24"/>
      <c r="G599" s="10"/>
      <c r="H599" s="24"/>
      <c r="I599" s="10"/>
      <c r="J599" s="24"/>
      <c r="K599" s="10"/>
      <c r="L599" s="24"/>
      <c r="M599" s="10"/>
      <c r="N599" s="1"/>
      <c r="O599" s="1"/>
      <c r="P599" s="1"/>
      <c r="Q599" s="1"/>
    </row>
    <row r="600" spans="1:17" ht="16.5" customHeight="1"/>
    <row r="601" spans="1:17" s="6" customFormat="1">
      <c r="A601" s="44"/>
      <c r="B601" s="2"/>
      <c r="C601" s="33"/>
      <c r="D601" s="20"/>
      <c r="E601" s="10"/>
      <c r="F601" s="24"/>
      <c r="G601" s="10"/>
      <c r="H601" s="24"/>
      <c r="I601" s="10"/>
      <c r="J601" s="24"/>
      <c r="K601" s="10"/>
      <c r="L601" s="24"/>
      <c r="M601" s="10"/>
      <c r="N601" s="1"/>
      <c r="O601" s="1"/>
      <c r="P601" s="1"/>
      <c r="Q601" s="1"/>
    </row>
    <row r="602" spans="1:17" customFormat="1">
      <c r="A602" s="44"/>
      <c r="B602" s="2"/>
      <c r="C602" s="33"/>
      <c r="D602" s="20"/>
      <c r="E602" s="10"/>
      <c r="F602" s="24"/>
      <c r="G602" s="10"/>
      <c r="H602" s="24"/>
      <c r="I602" s="10"/>
      <c r="J602" s="24"/>
      <c r="K602" s="10"/>
      <c r="L602" s="24"/>
      <c r="M602" s="10"/>
    </row>
    <row r="604" spans="1:17" ht="16.5" customHeight="1"/>
    <row r="605" spans="1:17" s="6" customFormat="1" ht="16.5" customHeight="1">
      <c r="A605" s="44"/>
      <c r="B605" s="2"/>
      <c r="C605" s="33"/>
      <c r="D605" s="20"/>
      <c r="E605" s="10"/>
      <c r="F605" s="24"/>
      <c r="G605" s="10"/>
      <c r="H605" s="24"/>
      <c r="I605" s="10"/>
      <c r="J605" s="24"/>
      <c r="K605" s="10"/>
      <c r="L605" s="24"/>
      <c r="M605" s="10"/>
      <c r="N605" s="1"/>
      <c r="O605" s="1"/>
      <c r="P605" s="1"/>
      <c r="Q605" s="1"/>
    </row>
    <row r="606" spans="1:17" s="6" customFormat="1">
      <c r="A606" s="44"/>
      <c r="B606" s="2"/>
      <c r="C606" s="33"/>
      <c r="D606" s="20"/>
      <c r="E606" s="10"/>
      <c r="F606" s="24"/>
      <c r="G606" s="10"/>
      <c r="H606" s="24"/>
      <c r="I606" s="10"/>
      <c r="J606" s="24"/>
      <c r="K606" s="10"/>
      <c r="L606" s="24"/>
      <c r="M606" s="10"/>
      <c r="N606" s="1"/>
      <c r="O606" s="1"/>
      <c r="P606" s="1"/>
      <c r="Q606" s="1"/>
    </row>
    <row r="608" spans="1:17" s="6" customFormat="1">
      <c r="A608" s="44"/>
      <c r="B608" s="2"/>
      <c r="C608" s="33"/>
      <c r="D608" s="20"/>
      <c r="E608" s="10"/>
      <c r="F608" s="24"/>
      <c r="G608" s="10"/>
      <c r="H608" s="24"/>
      <c r="I608" s="10"/>
      <c r="J608" s="24"/>
      <c r="K608" s="10"/>
      <c r="L608" s="24"/>
      <c r="M608" s="10"/>
      <c r="N608" s="1"/>
      <c r="O608" s="1"/>
      <c r="P608" s="1"/>
      <c r="Q608" s="1"/>
    </row>
    <row r="609" spans="1:17" customFormat="1">
      <c r="A609" s="44"/>
      <c r="B609" s="2"/>
      <c r="C609" s="33"/>
      <c r="D609" s="20"/>
      <c r="E609" s="10"/>
      <c r="F609" s="24"/>
      <c r="G609" s="10"/>
      <c r="H609" s="24"/>
      <c r="I609" s="10"/>
      <c r="J609" s="24"/>
      <c r="K609" s="10"/>
      <c r="L609" s="24"/>
      <c r="M609" s="10"/>
    </row>
    <row r="611" spans="1:17" ht="16.5" customHeight="1"/>
    <row r="612" spans="1:17" s="6" customFormat="1" ht="16.5" customHeight="1">
      <c r="A612" s="44"/>
      <c r="B612" s="2"/>
      <c r="C612" s="33"/>
      <c r="D612" s="20"/>
      <c r="E612" s="10"/>
      <c r="F612" s="24"/>
      <c r="G612" s="10"/>
      <c r="H612" s="24"/>
      <c r="I612" s="10"/>
      <c r="J612" s="24"/>
      <c r="K612" s="10"/>
      <c r="L612" s="24"/>
      <c r="M612" s="10"/>
      <c r="N612" s="1"/>
      <c r="O612" s="1"/>
      <c r="P612" s="1"/>
      <c r="Q612" s="1"/>
    </row>
    <row r="616" spans="1:17" customFormat="1">
      <c r="A616" s="44"/>
      <c r="B616" s="2"/>
      <c r="C616" s="33"/>
      <c r="D616" s="20"/>
      <c r="E616" s="10"/>
      <c r="F616" s="24"/>
      <c r="G616" s="10"/>
      <c r="H616" s="24"/>
      <c r="I616" s="10"/>
      <c r="J616" s="24"/>
      <c r="K616" s="10"/>
      <c r="L616" s="24"/>
      <c r="M616" s="10"/>
    </row>
    <row r="618" spans="1:17" ht="16.5" customHeight="1"/>
    <row r="619" spans="1:17" ht="16.5" customHeight="1"/>
    <row r="620" spans="1:17" ht="20.25" customHeight="1"/>
    <row r="621" spans="1:17" ht="16.5" customHeight="1"/>
    <row r="622" spans="1:17" ht="20.25" customHeight="1"/>
    <row r="623" spans="1:17" customFormat="1" ht="20.25" customHeight="1">
      <c r="A623" s="44"/>
      <c r="B623" s="2"/>
      <c r="C623" s="33"/>
      <c r="D623" s="20"/>
      <c r="E623" s="10"/>
      <c r="F623" s="24"/>
      <c r="G623" s="10"/>
      <c r="H623" s="24"/>
      <c r="I623" s="10"/>
      <c r="J623" s="24"/>
      <c r="K623" s="10"/>
      <c r="L623" s="24"/>
      <c r="M623" s="10"/>
    </row>
    <row r="627" spans="1:13" ht="16.5" customHeight="1"/>
    <row r="631" spans="1:13" customFormat="1" ht="20.25" customHeight="1">
      <c r="A631" s="44"/>
      <c r="B631" s="2"/>
      <c r="C631" s="33"/>
      <c r="D631" s="20"/>
      <c r="E631" s="10"/>
      <c r="F631" s="24"/>
      <c r="G631" s="10"/>
      <c r="H631" s="24"/>
      <c r="I631" s="10"/>
      <c r="J631" s="24"/>
      <c r="K631" s="10"/>
      <c r="L631" s="24"/>
      <c r="M631" s="10"/>
    </row>
    <row r="633" spans="1:13" ht="16.5" customHeight="1"/>
    <row r="634" spans="1:13" ht="16.5" customHeight="1"/>
    <row r="638" spans="1:13" customFormat="1" ht="20.25" customHeight="1">
      <c r="A638" s="44"/>
      <c r="B638" s="2"/>
      <c r="C638" s="33"/>
      <c r="D638" s="20"/>
      <c r="E638" s="10"/>
      <c r="F638" s="24"/>
      <c r="G638" s="10"/>
      <c r="H638" s="24"/>
      <c r="I638" s="10"/>
      <c r="J638" s="24"/>
      <c r="K638" s="10"/>
      <c r="L638" s="24"/>
      <c r="M638" s="10"/>
    </row>
    <row r="640" spans="1:13" ht="16.5" customHeight="1"/>
    <row r="641" spans="1:13" ht="16.5" customHeight="1"/>
    <row r="645" spans="1:13" customFormat="1" ht="20.25" customHeight="1">
      <c r="A645" s="44"/>
      <c r="B645" s="2"/>
      <c r="C645" s="33"/>
      <c r="D645" s="20"/>
      <c r="E645" s="10"/>
      <c r="F645" s="24"/>
      <c r="G645" s="10"/>
      <c r="H645" s="24"/>
      <c r="I645" s="10"/>
      <c r="J645" s="24"/>
      <c r="K645" s="10"/>
      <c r="L645" s="24"/>
      <c r="M645" s="10"/>
    </row>
    <row r="647" spans="1:13" ht="16.5" customHeight="1"/>
    <row r="648" spans="1:13" ht="16.5" customHeight="1"/>
    <row r="649" spans="1:13" ht="16.5" customHeight="1"/>
    <row r="650" spans="1:13" customFormat="1" ht="20.25" customHeight="1">
      <c r="A650" s="44"/>
      <c r="B650" s="2"/>
      <c r="C650" s="33"/>
      <c r="D650" s="20"/>
      <c r="E650" s="10"/>
      <c r="F650" s="24"/>
      <c r="G650" s="10"/>
      <c r="H650" s="24"/>
      <c r="I650" s="10"/>
      <c r="J650" s="24"/>
      <c r="K650" s="10"/>
      <c r="L650" s="24"/>
      <c r="M650" s="10"/>
    </row>
    <row r="652" spans="1:13" ht="24" customHeight="1"/>
    <row r="661" spans="2:17" s="44" customFormat="1" ht="20.25" customHeight="1">
      <c r="B661" s="2"/>
      <c r="C661" s="33"/>
      <c r="D661" s="20"/>
      <c r="E661" s="10"/>
      <c r="F661" s="24"/>
      <c r="G661" s="10"/>
      <c r="H661" s="24"/>
      <c r="I661" s="10"/>
      <c r="J661" s="24"/>
      <c r="K661" s="10"/>
      <c r="L661" s="24"/>
      <c r="M661" s="10"/>
      <c r="N661" s="1"/>
      <c r="O661" s="1"/>
      <c r="P661" s="1"/>
      <c r="Q661" s="1"/>
    </row>
    <row r="662" spans="2:17" s="44" customFormat="1" ht="20.25" customHeight="1">
      <c r="B662" s="2"/>
      <c r="C662" s="33"/>
      <c r="D662" s="20"/>
      <c r="E662" s="10"/>
      <c r="F662" s="24"/>
      <c r="G662" s="10"/>
      <c r="H662" s="24"/>
      <c r="I662" s="10"/>
      <c r="J662" s="24"/>
      <c r="K662" s="10"/>
      <c r="L662" s="24"/>
      <c r="M662" s="10"/>
      <c r="N662" s="1"/>
      <c r="O662" s="1"/>
      <c r="P662" s="1"/>
      <c r="Q662" s="1"/>
    </row>
    <row r="663" spans="2:17" s="44" customFormat="1" ht="20.25" customHeight="1">
      <c r="B663" s="2"/>
      <c r="C663" s="33"/>
      <c r="D663" s="20"/>
      <c r="E663" s="10"/>
      <c r="F663" s="24"/>
      <c r="G663" s="10"/>
      <c r="H663" s="24"/>
      <c r="I663" s="10"/>
      <c r="J663" s="24"/>
      <c r="K663" s="10"/>
      <c r="L663" s="24"/>
      <c r="M663" s="10"/>
      <c r="N663" s="1"/>
      <c r="O663" s="1"/>
      <c r="P663" s="1"/>
      <c r="Q663" s="1"/>
    </row>
    <row r="664" spans="2:17" s="44" customFormat="1" ht="20.25" customHeight="1">
      <c r="B664" s="2"/>
      <c r="C664" s="33"/>
      <c r="D664" s="20"/>
      <c r="E664" s="10"/>
      <c r="F664" s="24"/>
      <c r="G664" s="10"/>
      <c r="H664" s="24"/>
      <c r="I664" s="10"/>
      <c r="J664" s="24"/>
      <c r="K664" s="10"/>
      <c r="L664" s="24"/>
      <c r="M664" s="10"/>
      <c r="N664" s="1"/>
      <c r="O664" s="1"/>
      <c r="P664" s="1"/>
      <c r="Q664" s="1"/>
    </row>
    <row r="665" spans="2:17" s="44" customFormat="1" ht="32.25" customHeight="1">
      <c r="B665" s="2"/>
      <c r="C665" s="33"/>
      <c r="D665" s="20"/>
      <c r="E665" s="10"/>
      <c r="F665" s="24"/>
      <c r="G665" s="10"/>
      <c r="H665" s="24"/>
      <c r="I665" s="10"/>
      <c r="J665" s="24"/>
      <c r="K665" s="10"/>
      <c r="L665" s="24"/>
      <c r="M665" s="10"/>
      <c r="N665" s="1"/>
      <c r="O665" s="1"/>
      <c r="P665" s="1"/>
      <c r="Q665" s="1"/>
    </row>
    <row r="743" spans="2:17" s="44" customFormat="1" ht="17.25" customHeight="1">
      <c r="B743" s="2"/>
      <c r="C743" s="33"/>
      <c r="D743" s="20"/>
      <c r="E743" s="10"/>
      <c r="F743" s="24"/>
      <c r="G743" s="10"/>
      <c r="H743" s="24"/>
      <c r="I743" s="10"/>
      <c r="J743" s="24"/>
      <c r="K743" s="10"/>
      <c r="L743" s="24"/>
      <c r="M743" s="10"/>
      <c r="N743" s="1"/>
      <c r="O743" s="1"/>
      <c r="P743" s="1"/>
      <c r="Q743" s="1"/>
    </row>
  </sheetData>
  <mergeCells count="66">
    <mergeCell ref="B148:B151"/>
    <mergeCell ref="A148:A151"/>
    <mergeCell ref="B165:B168"/>
    <mergeCell ref="A165:A168"/>
    <mergeCell ref="B194:B199"/>
    <mergeCell ref="A194:A199"/>
    <mergeCell ref="B171:B178"/>
    <mergeCell ref="A171:A178"/>
    <mergeCell ref="B181:B184"/>
    <mergeCell ref="A181:A184"/>
    <mergeCell ref="B187:B190"/>
    <mergeCell ref="A187:A190"/>
    <mergeCell ref="B126:B131"/>
    <mergeCell ref="A126:A131"/>
    <mergeCell ref="B134:B138"/>
    <mergeCell ref="A134:A138"/>
    <mergeCell ref="B141:B145"/>
    <mergeCell ref="A141:A145"/>
    <mergeCell ref="A91:A96"/>
    <mergeCell ref="B91:B96"/>
    <mergeCell ref="A99:A104"/>
    <mergeCell ref="B99:B104"/>
    <mergeCell ref="B120:B123"/>
    <mergeCell ref="A120:A123"/>
    <mergeCell ref="A4:A8"/>
    <mergeCell ref="B4:B8"/>
    <mergeCell ref="A25:A30"/>
    <mergeCell ref="B25:B30"/>
    <mergeCell ref="A11:A15"/>
    <mergeCell ref="B11:B15"/>
    <mergeCell ref="A18:A22"/>
    <mergeCell ref="B18:B22"/>
    <mergeCell ref="B33:B37"/>
    <mergeCell ref="A33:A37"/>
    <mergeCell ref="A40:A44"/>
    <mergeCell ref="B40:B44"/>
    <mergeCell ref="A47:A53"/>
    <mergeCell ref="B47:B53"/>
    <mergeCell ref="A56:A60"/>
    <mergeCell ref="B56:B60"/>
    <mergeCell ref="A63:A68"/>
    <mergeCell ref="B63:B68"/>
    <mergeCell ref="A154:A162"/>
    <mergeCell ref="B154:B162"/>
    <mergeCell ref="A72:A76"/>
    <mergeCell ref="B72:B76"/>
    <mergeCell ref="A79:A82"/>
    <mergeCell ref="B79:B82"/>
    <mergeCell ref="A85:A88"/>
    <mergeCell ref="B85:B88"/>
    <mergeCell ref="A107:A111"/>
    <mergeCell ref="B107:B111"/>
    <mergeCell ref="B114:B117"/>
    <mergeCell ref="A114:A117"/>
    <mergeCell ref="B202:B208"/>
    <mergeCell ref="A202:A208"/>
    <mergeCell ref="B211:B217"/>
    <mergeCell ref="A211:A217"/>
    <mergeCell ref="A220:A225"/>
    <mergeCell ref="B220:B225"/>
    <mergeCell ref="B228:B234"/>
    <mergeCell ref="A228:A234"/>
    <mergeCell ref="B237:B242"/>
    <mergeCell ref="A237:A242"/>
    <mergeCell ref="B245:B250"/>
    <mergeCell ref="A245:A250"/>
  </mergeCells>
  <conditionalFormatting sqref="C67">
    <cfRule type="cellIs" dxfId="1298" priority="160" stopIfTrue="1" operator="equal">
      <formula>1</formula>
    </cfRule>
    <cfRule type="cellIs" dxfId="1297" priority="161" stopIfTrue="1" operator="equal">
      <formula>2</formula>
    </cfRule>
    <cfRule type="cellIs" dxfId="1296" priority="162" stopIfTrue="1" operator="equal">
      <formula>3</formula>
    </cfRule>
  </conditionalFormatting>
  <conditionalFormatting sqref="D1:D3 F1:F3 H1:H3 J1:J3 L1:L3 D8 F8 H8 J8 L8 D30 F30 H30 J30 L30 F37 H37 J37 L37 D44 F44 H44 J44 L44 D82 F82 H82 J82 L82 D88 F88 H88 J88 L88 D104 F104 H104 J104 L104 D111 F111 H111 J111 L111 D123 F123 H123 J123 L123 D131 F131 H131 J131 L131 D145 F145 H145 J145 L145 J150:J151 L150:L151 D151 F151 H151 J162 L162 D184 F184 H184 J184 L184 D199 F199 H199 J199 L199 D208 F208 H208 J208 L208 D217 F217 H217 J217 L217 D234 J240:J242 L240:L242 H241:H242 D242 F242 L248:L250 J249:J250 D250 F250 H250 D292:D1048576 F292:F1048576 H292:H1048576 J292:J1048576 L292:L1048576">
    <cfRule type="cellIs" dxfId="1295" priority="208" stopIfTrue="1" operator="equal">
      <formula>1</formula>
    </cfRule>
    <cfRule type="cellIs" dxfId="1294" priority="209" stopIfTrue="1" operator="equal">
      <formula>2</formula>
    </cfRule>
    <cfRule type="cellIs" dxfId="1293" priority="210" stopIfTrue="1" operator="equal">
      <formula>3</formula>
    </cfRule>
  </conditionalFormatting>
  <conditionalFormatting sqref="D10 F10 H10 J10 L10">
    <cfRule type="cellIs" dxfId="1292" priority="205" stopIfTrue="1" operator="equal">
      <formula>1</formula>
    </cfRule>
    <cfRule type="cellIs" dxfId="1291" priority="206" stopIfTrue="1" operator="equal">
      <formula>2</formula>
    </cfRule>
    <cfRule type="cellIs" dxfId="1290" priority="207" stopIfTrue="1" operator="equal">
      <formula>3</formula>
    </cfRule>
  </conditionalFormatting>
  <conditionalFormatting sqref="D17 F17 H17 J17 L17">
    <cfRule type="cellIs" dxfId="1289" priority="175" stopIfTrue="1" operator="equal">
      <formula>1</formula>
    </cfRule>
    <cfRule type="cellIs" dxfId="1288" priority="176" stopIfTrue="1" operator="equal">
      <formula>2</formula>
    </cfRule>
    <cfRule type="cellIs" dxfId="1287" priority="177" stopIfTrue="1" operator="equal">
      <formula>3</formula>
    </cfRule>
  </conditionalFormatting>
  <conditionalFormatting sqref="D24 F24 H24 J24 L24">
    <cfRule type="cellIs" dxfId="1286" priority="196" stopIfTrue="1" operator="equal">
      <formula>1</formula>
    </cfRule>
    <cfRule type="cellIs" dxfId="1285" priority="197" stopIfTrue="1" operator="equal">
      <formula>2</formula>
    </cfRule>
    <cfRule type="cellIs" dxfId="1284" priority="198" stopIfTrue="1" operator="equal">
      <formula>3</formula>
    </cfRule>
  </conditionalFormatting>
  <conditionalFormatting sqref="D32 F32 H32 J32 L32">
    <cfRule type="cellIs" dxfId="1283" priority="193" stopIfTrue="1" operator="equal">
      <formula>1</formula>
    </cfRule>
    <cfRule type="cellIs" dxfId="1282" priority="194" stopIfTrue="1" operator="equal">
      <formula>2</formula>
    </cfRule>
    <cfRule type="cellIs" dxfId="1281" priority="195" stopIfTrue="1" operator="equal">
      <formula>3</formula>
    </cfRule>
  </conditionalFormatting>
  <conditionalFormatting sqref="D39 F39 H39 J39 L39">
    <cfRule type="cellIs" dxfId="1280" priority="190" stopIfTrue="1" operator="equal">
      <formula>1</formula>
    </cfRule>
    <cfRule type="cellIs" dxfId="1279" priority="191" stopIfTrue="1" operator="equal">
      <formula>2</formula>
    </cfRule>
    <cfRule type="cellIs" dxfId="1278" priority="192" stopIfTrue="1" operator="equal">
      <formula>3</formula>
    </cfRule>
  </conditionalFormatting>
  <conditionalFormatting sqref="D46 F46 H46 J46 L46">
    <cfRule type="cellIs" dxfId="1277" priority="187" stopIfTrue="1" operator="equal">
      <formula>1</formula>
    </cfRule>
    <cfRule type="cellIs" dxfId="1276" priority="188" stopIfTrue="1" operator="equal">
      <formula>2</formula>
    </cfRule>
    <cfRule type="cellIs" dxfId="1275" priority="189" stopIfTrue="1" operator="equal">
      <formula>3</formula>
    </cfRule>
  </conditionalFormatting>
  <conditionalFormatting sqref="D55 F55 H55 J55 L55">
    <cfRule type="cellIs" dxfId="1274" priority="169" stopIfTrue="1" operator="equal">
      <formula>1</formula>
    </cfRule>
    <cfRule type="cellIs" dxfId="1273" priority="170" stopIfTrue="1" operator="equal">
      <formula>2</formula>
    </cfRule>
    <cfRule type="cellIs" dxfId="1272" priority="171" stopIfTrue="1" operator="equal">
      <formula>3</formula>
    </cfRule>
  </conditionalFormatting>
  <conditionalFormatting sqref="D60 F60 H60 J60 L60 D67:D68">
    <cfRule type="cellIs" dxfId="1271" priority="202" stopIfTrue="1" operator="equal">
      <formula>1</formula>
    </cfRule>
    <cfRule type="cellIs" dxfId="1270" priority="203" stopIfTrue="1" operator="equal">
      <formula>2</formula>
    </cfRule>
    <cfRule type="cellIs" dxfId="1269" priority="204" stopIfTrue="1" operator="equal">
      <formula>3</formula>
    </cfRule>
  </conditionalFormatting>
  <conditionalFormatting sqref="D62 F62 H62 J62 L62">
    <cfRule type="cellIs" dxfId="1268" priority="166" stopIfTrue="1" operator="equal">
      <formula>1</formula>
    </cfRule>
    <cfRule type="cellIs" dxfId="1267" priority="167" stopIfTrue="1" operator="equal">
      <formula>2</formula>
    </cfRule>
    <cfRule type="cellIs" dxfId="1266" priority="168" stopIfTrue="1" operator="equal">
      <formula>3</formula>
    </cfRule>
  </conditionalFormatting>
  <conditionalFormatting sqref="D70:D71 F70:F71 H70:H71 J70:J71 L70:L71">
    <cfRule type="cellIs" dxfId="1265" priority="142" stopIfTrue="1" operator="equal">
      <formula>1</formula>
    </cfRule>
    <cfRule type="cellIs" dxfId="1264" priority="143" stopIfTrue="1" operator="equal">
      <formula>2</formula>
    </cfRule>
    <cfRule type="cellIs" dxfId="1263" priority="144" stopIfTrue="1" operator="equal">
      <formula>3</formula>
    </cfRule>
  </conditionalFormatting>
  <conditionalFormatting sqref="D78 F78 H78 J78 L78">
    <cfRule type="cellIs" dxfId="1262" priority="136" stopIfTrue="1" operator="equal">
      <formula>1</formula>
    </cfRule>
    <cfRule type="cellIs" dxfId="1261" priority="137" stopIfTrue="1" operator="equal">
      <formula>2</formula>
    </cfRule>
    <cfRule type="cellIs" dxfId="1260" priority="138" stopIfTrue="1" operator="equal">
      <formula>3</formula>
    </cfRule>
  </conditionalFormatting>
  <conditionalFormatting sqref="D84 F84 H84 J84 L84">
    <cfRule type="cellIs" dxfId="1259" priority="133" stopIfTrue="1" operator="equal">
      <formula>1</formula>
    </cfRule>
    <cfRule type="cellIs" dxfId="1258" priority="134" stopIfTrue="1" operator="equal">
      <formula>2</formula>
    </cfRule>
    <cfRule type="cellIs" dxfId="1257" priority="135" stopIfTrue="1" operator="equal">
      <formula>3</formula>
    </cfRule>
  </conditionalFormatting>
  <conditionalFormatting sqref="D90 F90 H90 J90 L90">
    <cfRule type="cellIs" dxfId="1256" priority="130" stopIfTrue="1" operator="equal">
      <formula>1</formula>
    </cfRule>
    <cfRule type="cellIs" dxfId="1255" priority="131" stopIfTrue="1" operator="equal">
      <formula>2</formula>
    </cfRule>
    <cfRule type="cellIs" dxfId="1254" priority="132" stopIfTrue="1" operator="equal">
      <formula>3</formula>
    </cfRule>
  </conditionalFormatting>
  <conditionalFormatting sqref="D98 F98 H98 J98 L98">
    <cfRule type="cellIs" dxfId="1253" priority="121" stopIfTrue="1" operator="equal">
      <formula>1</formula>
    </cfRule>
    <cfRule type="cellIs" dxfId="1252" priority="122" stopIfTrue="1" operator="equal">
      <formula>2</formula>
    </cfRule>
    <cfRule type="cellIs" dxfId="1251" priority="123" stopIfTrue="1" operator="equal">
      <formula>3</formula>
    </cfRule>
  </conditionalFormatting>
  <conditionalFormatting sqref="D106 F106 H106 J106 L106">
    <cfRule type="cellIs" dxfId="1250" priority="115" stopIfTrue="1" operator="equal">
      <formula>1</formula>
    </cfRule>
    <cfRule type="cellIs" dxfId="1249" priority="116" stopIfTrue="1" operator="equal">
      <formula>2</formula>
    </cfRule>
    <cfRule type="cellIs" dxfId="1248" priority="117" stopIfTrue="1" operator="equal">
      <formula>3</formula>
    </cfRule>
  </conditionalFormatting>
  <conditionalFormatting sqref="D113 F113 H113 J113 L113">
    <cfRule type="cellIs" dxfId="1247" priority="109" stopIfTrue="1" operator="equal">
      <formula>1</formula>
    </cfRule>
    <cfRule type="cellIs" dxfId="1246" priority="110" stopIfTrue="1" operator="equal">
      <formula>2</formula>
    </cfRule>
    <cfRule type="cellIs" dxfId="1245" priority="111" stopIfTrue="1" operator="equal">
      <formula>3</formula>
    </cfRule>
  </conditionalFormatting>
  <conditionalFormatting sqref="D119 F119 H119 J119 L119">
    <cfRule type="cellIs" dxfId="1244" priority="106" stopIfTrue="1" operator="equal">
      <formula>1</formula>
    </cfRule>
    <cfRule type="cellIs" dxfId="1243" priority="107" stopIfTrue="1" operator="equal">
      <formula>2</formula>
    </cfRule>
    <cfRule type="cellIs" dxfId="1242" priority="108" stopIfTrue="1" operator="equal">
      <formula>3</formula>
    </cfRule>
  </conditionalFormatting>
  <conditionalFormatting sqref="D125 F125 H125 J125 L125">
    <cfRule type="cellIs" dxfId="1241" priority="103" stopIfTrue="1" operator="equal">
      <formula>1</formula>
    </cfRule>
    <cfRule type="cellIs" dxfId="1240" priority="104" stopIfTrue="1" operator="equal">
      <formula>2</formula>
    </cfRule>
    <cfRule type="cellIs" dxfId="1239" priority="105" stopIfTrue="1" operator="equal">
      <formula>3</formula>
    </cfRule>
  </conditionalFormatting>
  <conditionalFormatting sqref="D133 F133 H133 J133 L133">
    <cfRule type="cellIs" dxfId="1238" priority="97" stopIfTrue="1" operator="equal">
      <formula>1</formula>
    </cfRule>
    <cfRule type="cellIs" dxfId="1237" priority="98" stopIfTrue="1" operator="equal">
      <formula>2</formula>
    </cfRule>
    <cfRule type="cellIs" dxfId="1236" priority="99" stopIfTrue="1" operator="equal">
      <formula>3</formula>
    </cfRule>
  </conditionalFormatting>
  <conditionalFormatting sqref="D138 F138 H138 J138 L138">
    <cfRule type="cellIs" dxfId="1235" priority="145" stopIfTrue="1" operator="equal">
      <formula>1</formula>
    </cfRule>
    <cfRule type="cellIs" dxfId="1234" priority="146" stopIfTrue="1" operator="equal">
      <formula>2</formula>
    </cfRule>
    <cfRule type="cellIs" dxfId="1233" priority="147" stopIfTrue="1" operator="equal">
      <formula>3</formula>
    </cfRule>
  </conditionalFormatting>
  <conditionalFormatting sqref="D140 F140 H140 J140 L140">
    <cfRule type="cellIs" dxfId="1232" priority="94" stopIfTrue="1" operator="equal">
      <formula>1</formula>
    </cfRule>
    <cfRule type="cellIs" dxfId="1231" priority="95" stopIfTrue="1" operator="equal">
      <formula>2</formula>
    </cfRule>
    <cfRule type="cellIs" dxfId="1230" priority="96" stopIfTrue="1" operator="equal">
      <formula>3</formula>
    </cfRule>
  </conditionalFormatting>
  <conditionalFormatting sqref="D147 F147 H147 J147 L147">
    <cfRule type="cellIs" dxfId="1229" priority="88" stopIfTrue="1" operator="equal">
      <formula>1</formula>
    </cfRule>
    <cfRule type="cellIs" dxfId="1228" priority="89" stopIfTrue="1" operator="equal">
      <formula>2</formula>
    </cfRule>
    <cfRule type="cellIs" dxfId="1227" priority="90" stopIfTrue="1" operator="equal">
      <formula>3</formula>
    </cfRule>
  </conditionalFormatting>
  <conditionalFormatting sqref="D153 F153 H153 J153 L153">
    <cfRule type="cellIs" dxfId="1226" priority="49" stopIfTrue="1" operator="equal">
      <formula>1</formula>
    </cfRule>
    <cfRule type="cellIs" dxfId="1225" priority="50" stopIfTrue="1" operator="equal">
      <formula>2</formula>
    </cfRule>
    <cfRule type="cellIs" dxfId="1224" priority="51" stopIfTrue="1" operator="equal">
      <formula>3</formula>
    </cfRule>
  </conditionalFormatting>
  <conditionalFormatting sqref="D162 F162 H162">
    <cfRule type="cellIs" dxfId="1223" priority="52" stopIfTrue="1" operator="equal">
      <formula>1</formula>
    </cfRule>
    <cfRule type="cellIs" dxfId="1222" priority="53" stopIfTrue="1" operator="equal">
      <formula>2</formula>
    </cfRule>
    <cfRule type="cellIs" dxfId="1221" priority="54" stopIfTrue="1" operator="equal">
      <formula>3</formula>
    </cfRule>
  </conditionalFormatting>
  <conditionalFormatting sqref="D164 F164 H164 J164 L164">
    <cfRule type="cellIs" dxfId="1220" priority="85" stopIfTrue="1" operator="equal">
      <formula>1</formula>
    </cfRule>
    <cfRule type="cellIs" dxfId="1219" priority="86" stopIfTrue="1" operator="equal">
      <formula>2</formula>
    </cfRule>
    <cfRule type="cellIs" dxfId="1218" priority="87" stopIfTrue="1" operator="equal">
      <formula>3</formula>
    </cfRule>
  </conditionalFormatting>
  <conditionalFormatting sqref="D170 F170 H170 J170 L170">
    <cfRule type="cellIs" dxfId="1217" priority="79" stopIfTrue="1" operator="equal">
      <formula>1</formula>
    </cfRule>
    <cfRule type="cellIs" dxfId="1216" priority="80" stopIfTrue="1" operator="equal">
      <formula>2</formula>
    </cfRule>
    <cfRule type="cellIs" dxfId="1215" priority="81" stopIfTrue="1" operator="equal">
      <formula>3</formula>
    </cfRule>
  </conditionalFormatting>
  <conditionalFormatting sqref="D180 F180 H180 J180 L180">
    <cfRule type="cellIs" dxfId="1214" priority="70" stopIfTrue="1" operator="equal">
      <formula>1</formula>
    </cfRule>
    <cfRule type="cellIs" dxfId="1213" priority="71" stopIfTrue="1" operator="equal">
      <formula>2</formula>
    </cfRule>
    <cfRule type="cellIs" dxfId="1212" priority="72" stopIfTrue="1" operator="equal">
      <formula>3</formula>
    </cfRule>
  </conditionalFormatting>
  <conditionalFormatting sqref="D186 F186 H186 J186 L186">
    <cfRule type="cellIs" dxfId="1211" priority="61" stopIfTrue="1" operator="equal">
      <formula>1</formula>
    </cfRule>
    <cfRule type="cellIs" dxfId="1210" priority="62" stopIfTrue="1" operator="equal">
      <formula>2</formula>
    </cfRule>
    <cfRule type="cellIs" dxfId="1209" priority="63" stopIfTrue="1" operator="equal">
      <formula>3</formula>
    </cfRule>
  </conditionalFormatting>
  <conditionalFormatting sqref="D190 F190 H190 J190 L190">
    <cfRule type="cellIs" dxfId="1208" priority="58" stopIfTrue="1" operator="equal">
      <formula>1</formula>
    </cfRule>
    <cfRule type="cellIs" dxfId="1207" priority="59" stopIfTrue="1" operator="equal">
      <formula>2</formula>
    </cfRule>
    <cfRule type="cellIs" dxfId="1206" priority="60" stopIfTrue="1" operator="equal">
      <formula>3</formula>
    </cfRule>
  </conditionalFormatting>
  <conditionalFormatting sqref="D192:D193 F192:F193 H192:H193 J192:J193 L192:L193">
    <cfRule type="cellIs" dxfId="1205" priority="55" stopIfTrue="1" operator="equal">
      <formula>1</formula>
    </cfRule>
    <cfRule type="cellIs" dxfId="1204" priority="56" stopIfTrue="1" operator="equal">
      <formula>2</formula>
    </cfRule>
    <cfRule type="cellIs" dxfId="1203" priority="57" stopIfTrue="1" operator="equal">
      <formula>3</formula>
    </cfRule>
  </conditionalFormatting>
  <conditionalFormatting sqref="D201 F201 H201 J201 L201">
    <cfRule type="cellIs" dxfId="1202" priority="46" stopIfTrue="1" operator="equal">
      <formula>1</formula>
    </cfRule>
    <cfRule type="cellIs" dxfId="1201" priority="47" stopIfTrue="1" operator="equal">
      <formula>2</formula>
    </cfRule>
    <cfRule type="cellIs" dxfId="1200" priority="48" stopIfTrue="1" operator="equal">
      <formula>3</formula>
    </cfRule>
  </conditionalFormatting>
  <conditionalFormatting sqref="D210 F210 H210 J210 L210">
    <cfRule type="cellIs" dxfId="1199" priority="43" stopIfTrue="1" operator="equal">
      <formula>1</formula>
    </cfRule>
    <cfRule type="cellIs" dxfId="1198" priority="44" stopIfTrue="1" operator="equal">
      <formula>2</formula>
    </cfRule>
    <cfRule type="cellIs" dxfId="1197" priority="45" stopIfTrue="1" operator="equal">
      <formula>3</formula>
    </cfRule>
  </conditionalFormatting>
  <conditionalFormatting sqref="D219 F219 H219 J219 L219">
    <cfRule type="cellIs" dxfId="1196" priority="34" stopIfTrue="1" operator="equal">
      <formula>1</formula>
    </cfRule>
    <cfRule type="cellIs" dxfId="1195" priority="35" stopIfTrue="1" operator="equal">
      <formula>2</formula>
    </cfRule>
    <cfRule type="cellIs" dxfId="1194" priority="36" stopIfTrue="1" operator="equal">
      <formula>3</formula>
    </cfRule>
  </conditionalFormatting>
  <conditionalFormatting sqref="D225 F225 H225 J225 L225">
    <cfRule type="cellIs" dxfId="1193" priority="37" stopIfTrue="1" operator="equal">
      <formula>1</formula>
    </cfRule>
    <cfRule type="cellIs" dxfId="1192" priority="38" stopIfTrue="1" operator="equal">
      <formula>2</formula>
    </cfRule>
    <cfRule type="cellIs" dxfId="1191" priority="39" stopIfTrue="1" operator="equal">
      <formula>3</formula>
    </cfRule>
  </conditionalFormatting>
  <conditionalFormatting sqref="D227 F227 H227 J227 L227">
    <cfRule type="cellIs" dxfId="1190" priority="40" stopIfTrue="1" operator="equal">
      <formula>1</formula>
    </cfRule>
    <cfRule type="cellIs" dxfId="1189" priority="41" stopIfTrue="1" operator="equal">
      <formula>2</formula>
    </cfRule>
    <cfRule type="cellIs" dxfId="1188" priority="42" stopIfTrue="1" operator="equal">
      <formula>3</formula>
    </cfRule>
  </conditionalFormatting>
  <conditionalFormatting sqref="D236 F236">
    <cfRule type="cellIs" dxfId="1187" priority="19" stopIfTrue="1" operator="equal">
      <formula>1</formula>
    </cfRule>
    <cfRule type="cellIs" dxfId="1186" priority="20" stopIfTrue="1" operator="equal">
      <formula>2</formula>
    </cfRule>
    <cfRule type="cellIs" dxfId="1185" priority="21" stopIfTrue="1" operator="equal">
      <formula>3</formula>
    </cfRule>
  </conditionalFormatting>
  <conditionalFormatting sqref="D244 F244">
    <cfRule type="cellIs" dxfId="1184" priority="10" stopIfTrue="1" operator="equal">
      <formula>1</formula>
    </cfRule>
    <cfRule type="cellIs" dxfId="1183" priority="11" stopIfTrue="1" operator="equal">
      <formula>2</formula>
    </cfRule>
    <cfRule type="cellIs" dxfId="1182" priority="12" stopIfTrue="1" operator="equal">
      <formula>3</formula>
    </cfRule>
  </conditionalFormatting>
  <conditionalFormatting sqref="F67:F68">
    <cfRule type="cellIs" dxfId="1181" priority="157" stopIfTrue="1" operator="equal">
      <formula>1</formula>
    </cfRule>
    <cfRule type="cellIs" dxfId="1180" priority="158" stopIfTrue="1" operator="equal">
      <formula>2</formula>
    </cfRule>
    <cfRule type="cellIs" dxfId="1179" priority="159" stopIfTrue="1" operator="equal">
      <formula>3</formula>
    </cfRule>
  </conditionalFormatting>
  <conditionalFormatting sqref="F234">
    <cfRule type="cellIs" dxfId="1178" priority="31" stopIfTrue="1" operator="equal">
      <formula>1</formula>
    </cfRule>
    <cfRule type="cellIs" dxfId="1177" priority="32" stopIfTrue="1" operator="equal">
      <formula>2</formula>
    </cfRule>
    <cfRule type="cellIs" dxfId="1176" priority="33" stopIfTrue="1" operator="equal">
      <formula>3</formula>
    </cfRule>
  </conditionalFormatting>
  <conditionalFormatting sqref="H67:H68">
    <cfRule type="cellIs" dxfId="1175" priority="154" stopIfTrue="1" operator="equal">
      <formula>1</formula>
    </cfRule>
    <cfRule type="cellIs" dxfId="1174" priority="155" stopIfTrue="1" operator="equal">
      <formula>2</formula>
    </cfRule>
    <cfRule type="cellIs" dxfId="1173" priority="156" stopIfTrue="1" operator="equal">
      <formula>3</formula>
    </cfRule>
  </conditionalFormatting>
  <conditionalFormatting sqref="H234">
    <cfRule type="cellIs" dxfId="1172" priority="28" stopIfTrue="1" operator="equal">
      <formula>1</formula>
    </cfRule>
    <cfRule type="cellIs" dxfId="1171" priority="29" stopIfTrue="1" operator="equal">
      <formula>2</formula>
    </cfRule>
    <cfRule type="cellIs" dxfId="1170" priority="30" stopIfTrue="1" operator="equal">
      <formula>3</formula>
    </cfRule>
  </conditionalFormatting>
  <conditionalFormatting sqref="H236 J236 L236">
    <cfRule type="cellIs" dxfId="1169" priority="13" stopIfTrue="1" operator="equal">
      <formula>1</formula>
    </cfRule>
    <cfRule type="cellIs" dxfId="1168" priority="14" stopIfTrue="1" operator="equal">
      <formula>2</formula>
    </cfRule>
    <cfRule type="cellIs" dxfId="1167" priority="15" stopIfTrue="1" operator="equal">
      <formula>3</formula>
    </cfRule>
  </conditionalFormatting>
  <conditionalFormatting sqref="H244 J244 L244">
    <cfRule type="cellIs" dxfId="1166" priority="7" stopIfTrue="1" operator="equal">
      <formula>1</formula>
    </cfRule>
    <cfRule type="cellIs" dxfId="1165" priority="8" stopIfTrue="1" operator="equal">
      <formula>2</formula>
    </cfRule>
    <cfRule type="cellIs" dxfId="1164" priority="9" stopIfTrue="1" operator="equal">
      <formula>3</formula>
    </cfRule>
  </conditionalFormatting>
  <conditionalFormatting sqref="J67:J68">
    <cfRule type="cellIs" dxfId="1163" priority="151" stopIfTrue="1" operator="equal">
      <formula>1</formula>
    </cfRule>
    <cfRule type="cellIs" dxfId="1162" priority="152" stopIfTrue="1" operator="equal">
      <formula>2</formula>
    </cfRule>
    <cfRule type="cellIs" dxfId="1161" priority="153" stopIfTrue="1" operator="equal">
      <formula>3</formula>
    </cfRule>
  </conditionalFormatting>
  <conditionalFormatting sqref="J167:J168 L167:L168 J178 L178">
    <cfRule type="cellIs" dxfId="1160" priority="82" stopIfTrue="1" operator="equal">
      <formula>1</formula>
    </cfRule>
    <cfRule type="cellIs" dxfId="1159" priority="83" stopIfTrue="1" operator="equal">
      <formula>2</formula>
    </cfRule>
    <cfRule type="cellIs" dxfId="1158" priority="84" stopIfTrue="1" operator="equal">
      <formula>3</formula>
    </cfRule>
  </conditionalFormatting>
  <conditionalFormatting sqref="J234">
    <cfRule type="cellIs" dxfId="1157" priority="25" stopIfTrue="1" operator="equal">
      <formula>1</formula>
    </cfRule>
    <cfRule type="cellIs" dxfId="1156" priority="26" stopIfTrue="1" operator="equal">
      <formula>2</formula>
    </cfRule>
    <cfRule type="cellIs" dxfId="1155" priority="27" stopIfTrue="1" operator="equal">
      <formula>3</formula>
    </cfRule>
  </conditionalFormatting>
  <conditionalFormatting sqref="L67:L68">
    <cfRule type="cellIs" dxfId="1154" priority="148" stopIfTrue="1" operator="equal">
      <formula>1</formula>
    </cfRule>
    <cfRule type="cellIs" dxfId="1153" priority="149" stopIfTrue="1" operator="equal">
      <formula>2</formula>
    </cfRule>
    <cfRule type="cellIs" dxfId="1152" priority="150" stopIfTrue="1" operator="equal">
      <formula>3</formula>
    </cfRule>
  </conditionalFormatting>
  <conditionalFormatting sqref="L234">
    <cfRule type="cellIs" dxfId="1151" priority="22" stopIfTrue="1" operator="equal">
      <formula>1</formula>
    </cfRule>
    <cfRule type="cellIs" dxfId="1150" priority="23" stopIfTrue="1" operator="equal">
      <formula>2</formula>
    </cfRule>
    <cfRule type="cellIs" dxfId="1149" priority="24" stopIfTrue="1" operator="equal">
      <formula>3</formula>
    </cfRule>
  </conditionalFormatting>
  <pageMargins left="3.937007874015748E-2" right="3.937007874015748E-2" top="0.23622047244094491" bottom="0.23622047244094491" header="0" footer="0"/>
  <pageSetup paperSize="9"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97"/>
  <sheetViews>
    <sheetView zoomScaleNormal="100" workbookViewId="0">
      <pane ySplit="1" topLeftCell="A2" activePane="bottomLeft" state="frozen"/>
      <selection pane="bottomLeft"/>
    </sheetView>
  </sheetViews>
  <sheetFormatPr defaultColWidth="9.140625" defaultRowHeight="20.25"/>
  <cols>
    <col min="1" max="1" width="7.140625" style="44" customWidth="1"/>
    <col min="2" max="2" width="42" style="2" customWidth="1"/>
    <col min="3" max="3" width="8.140625" style="33" customWidth="1"/>
    <col min="4" max="4" width="7.85546875" style="20" customWidth="1"/>
    <col min="5" max="5" width="23.85546875" style="10" customWidth="1"/>
    <col min="6" max="6" width="7.85546875" style="24" customWidth="1"/>
    <col min="7" max="7" width="23.85546875" style="10" customWidth="1"/>
    <col min="8" max="8" width="7.85546875" style="24" customWidth="1"/>
    <col min="9" max="9" width="23.85546875" style="10" customWidth="1"/>
    <col min="10" max="10" width="7.85546875" style="24" customWidth="1"/>
    <col min="11" max="11" width="23.85546875" style="10" customWidth="1"/>
    <col min="12" max="12" width="7.85546875" style="24" customWidth="1"/>
    <col min="13" max="13" width="23.85546875" style="10" customWidth="1"/>
    <col min="14" max="14" width="9.140625" style="1"/>
    <col min="15" max="16" width="13.42578125" style="1" customWidth="1"/>
    <col min="17" max="17" width="22.140625" style="1" bestFit="1" customWidth="1"/>
    <col min="18" max="16384" width="9.140625" style="1"/>
  </cols>
  <sheetData>
    <row r="1" spans="1:16" ht="16.5">
      <c r="A1" s="88" t="s">
        <v>728</v>
      </c>
      <c r="B1" s="86"/>
      <c r="C1" s="87"/>
      <c r="D1" s="84"/>
      <c r="E1" s="84"/>
      <c r="F1" s="84"/>
      <c r="G1" s="84"/>
      <c r="H1" s="84"/>
      <c r="I1" s="84"/>
      <c r="J1" s="84"/>
      <c r="K1" s="84"/>
      <c r="L1" s="84"/>
      <c r="M1" s="84"/>
      <c r="O1" s="115" t="s">
        <v>1039</v>
      </c>
      <c r="P1" s="115" t="s">
        <v>1039</v>
      </c>
    </row>
    <row r="2" spans="1:16">
      <c r="A2" s="106" t="s">
        <v>1138</v>
      </c>
      <c r="B2" s="106"/>
      <c r="C2" s="107"/>
      <c r="D2" s="97"/>
      <c r="E2" s="98"/>
      <c r="F2" s="99"/>
      <c r="G2" s="98"/>
      <c r="H2" s="99"/>
      <c r="I2" s="98"/>
      <c r="J2" s="99"/>
      <c r="K2" s="98"/>
      <c r="L2" s="99"/>
      <c r="M2" s="98"/>
      <c r="O2" s="6" t="s">
        <v>1023</v>
      </c>
      <c r="P2" s="6" t="s">
        <v>1023</v>
      </c>
    </row>
    <row r="3" spans="1:16">
      <c r="A3" s="193"/>
      <c r="B3" s="194"/>
      <c r="C3" s="195"/>
      <c r="D3" s="196">
        <v>3</v>
      </c>
      <c r="E3" s="190" t="s">
        <v>947</v>
      </c>
      <c r="F3" s="191">
        <v>3</v>
      </c>
      <c r="G3" s="190" t="s">
        <v>1</v>
      </c>
      <c r="H3" s="191">
        <v>2</v>
      </c>
      <c r="I3" s="192" t="s">
        <v>2</v>
      </c>
      <c r="J3" s="191">
        <v>2</v>
      </c>
      <c r="K3" s="192" t="s">
        <v>3</v>
      </c>
      <c r="L3" s="191">
        <v>2</v>
      </c>
      <c r="M3" s="192" t="s">
        <v>4</v>
      </c>
      <c r="O3" s="6" t="s">
        <v>11</v>
      </c>
      <c r="P3" s="6" t="s">
        <v>525</v>
      </c>
    </row>
    <row r="4" spans="1:16" ht="16.5" customHeight="1">
      <c r="A4" s="392" t="s">
        <v>1132</v>
      </c>
      <c r="B4" s="389" t="s">
        <v>142</v>
      </c>
      <c r="C4" s="30" t="s">
        <v>1023</v>
      </c>
      <c r="D4" s="30" t="s">
        <v>1023</v>
      </c>
      <c r="E4" s="51" t="s">
        <v>1023</v>
      </c>
      <c r="F4" s="30" t="s">
        <v>1023</v>
      </c>
      <c r="G4" s="51" t="s">
        <v>1023</v>
      </c>
      <c r="H4" s="30" t="s">
        <v>1023</v>
      </c>
      <c r="I4" s="51" t="s">
        <v>1023</v>
      </c>
      <c r="J4" s="30" t="s">
        <v>1023</v>
      </c>
      <c r="K4" s="51" t="s">
        <v>1023</v>
      </c>
      <c r="L4" s="30" t="s">
        <v>1023</v>
      </c>
      <c r="M4" s="51" t="s">
        <v>1023</v>
      </c>
      <c r="O4" s="6" t="s">
        <v>12</v>
      </c>
      <c r="P4" s="6" t="s">
        <v>235</v>
      </c>
    </row>
    <row r="5" spans="1:16" ht="16.5" customHeight="1">
      <c r="A5" s="393"/>
      <c r="B5" s="390"/>
      <c r="C5" s="30">
        <v>0.15</v>
      </c>
      <c r="D5" s="30">
        <v>0.15</v>
      </c>
      <c r="E5" s="13" t="s">
        <v>1337</v>
      </c>
      <c r="F5" s="30">
        <v>0.15</v>
      </c>
      <c r="G5" s="13" t="s">
        <v>1337</v>
      </c>
      <c r="H5" s="30">
        <v>0.1</v>
      </c>
      <c r="I5" s="13" t="s">
        <v>1337</v>
      </c>
      <c r="J5" s="30">
        <v>0.05</v>
      </c>
      <c r="K5" s="13" t="s">
        <v>1337</v>
      </c>
      <c r="L5" s="30">
        <v>0.02</v>
      </c>
      <c r="M5" s="13" t="s">
        <v>1337</v>
      </c>
      <c r="O5" s="6"/>
      <c r="P5" s="6"/>
    </row>
    <row r="6" spans="1:16" ht="16.5" customHeight="1">
      <c r="A6" s="393"/>
      <c r="B6" s="390"/>
      <c r="C6" s="30">
        <v>0.1</v>
      </c>
      <c r="D6" s="30">
        <v>0.1</v>
      </c>
      <c r="E6" s="210" t="s">
        <v>1338</v>
      </c>
      <c r="F6" s="30">
        <v>0.1</v>
      </c>
      <c r="G6" s="210" t="s">
        <v>1338</v>
      </c>
      <c r="H6" s="30">
        <v>0.05</v>
      </c>
      <c r="I6" s="210" t="s">
        <v>1338</v>
      </c>
      <c r="J6" s="30">
        <v>0.02</v>
      </c>
      <c r="K6" s="210" t="s">
        <v>1338</v>
      </c>
      <c r="L6" s="30">
        <v>0</v>
      </c>
      <c r="M6" s="102" t="s">
        <v>1338</v>
      </c>
      <c r="O6" s="6"/>
      <c r="P6" s="6"/>
    </row>
    <row r="7" spans="1:16" ht="16.5" customHeight="1">
      <c r="A7" s="393"/>
      <c r="B7" s="390"/>
      <c r="C7" s="30">
        <v>0.05</v>
      </c>
      <c r="D7" s="30">
        <v>0.05</v>
      </c>
      <c r="E7" s="210" t="s">
        <v>1339</v>
      </c>
      <c r="F7" s="30">
        <v>0.05</v>
      </c>
      <c r="G7" s="210" t="s">
        <v>1339</v>
      </c>
      <c r="H7" s="30">
        <v>0.02</v>
      </c>
      <c r="I7" s="210" t="s">
        <v>1339</v>
      </c>
      <c r="J7" s="30">
        <v>0</v>
      </c>
      <c r="K7" s="102" t="s">
        <v>1339</v>
      </c>
      <c r="L7" s="30"/>
      <c r="M7" s="210"/>
      <c r="O7" s="6"/>
      <c r="P7" s="6"/>
    </row>
    <row r="8" spans="1:16" ht="16.5" customHeight="1">
      <c r="A8" s="393"/>
      <c r="B8" s="390"/>
      <c r="C8" s="30">
        <v>0.02</v>
      </c>
      <c r="D8" s="30">
        <v>0.02</v>
      </c>
      <c r="E8" s="210" t="s">
        <v>1340</v>
      </c>
      <c r="F8" s="30">
        <v>0.02</v>
      </c>
      <c r="G8" s="210" t="s">
        <v>1340</v>
      </c>
      <c r="H8" s="30">
        <v>0</v>
      </c>
      <c r="I8" s="102" t="s">
        <v>1340</v>
      </c>
      <c r="J8" s="30"/>
      <c r="K8" s="210"/>
      <c r="L8" s="30"/>
      <c r="M8" s="210"/>
      <c r="O8" s="6"/>
      <c r="P8" s="6"/>
    </row>
    <row r="9" spans="1:16" ht="16.5" customHeight="1">
      <c r="A9" s="393"/>
      <c r="B9" s="390"/>
      <c r="C9" s="30">
        <v>0</v>
      </c>
      <c r="D9" s="30">
        <v>0</v>
      </c>
      <c r="E9" s="210" t="s">
        <v>235</v>
      </c>
      <c r="F9" s="30">
        <v>0</v>
      </c>
      <c r="G9" s="210" t="s">
        <v>235</v>
      </c>
      <c r="H9" s="30"/>
      <c r="I9" s="210"/>
      <c r="J9" s="30"/>
      <c r="K9" s="210"/>
      <c r="L9" s="30"/>
      <c r="M9" s="210"/>
      <c r="O9" s="6"/>
      <c r="P9" s="6"/>
    </row>
    <row r="10" spans="1:16" ht="16.5" customHeight="1">
      <c r="A10" s="394"/>
      <c r="B10" s="391"/>
      <c r="C10" s="30"/>
      <c r="D10" s="18"/>
      <c r="E10" s="210"/>
      <c r="F10" s="22"/>
      <c r="G10" s="13"/>
      <c r="H10" s="22"/>
      <c r="I10" s="13"/>
      <c r="J10" s="22"/>
      <c r="K10" s="13"/>
      <c r="L10" s="22"/>
      <c r="M10" s="13"/>
      <c r="O10" s="6"/>
      <c r="P10" s="6"/>
    </row>
    <row r="11" spans="1:16" customFormat="1" ht="16.5" customHeight="1"/>
    <row r="12" spans="1:16" ht="16.5" customHeight="1">
      <c r="A12" s="193"/>
      <c r="B12" s="194"/>
      <c r="C12" s="195"/>
      <c r="D12" s="196">
        <v>3</v>
      </c>
      <c r="E12" s="190" t="s">
        <v>947</v>
      </c>
      <c r="F12" s="191">
        <v>3</v>
      </c>
      <c r="G12" s="190" t="s">
        <v>1</v>
      </c>
      <c r="H12" s="191">
        <v>3</v>
      </c>
      <c r="I12" s="192" t="s">
        <v>2</v>
      </c>
      <c r="J12" s="191">
        <v>3</v>
      </c>
      <c r="K12" s="192" t="s">
        <v>3</v>
      </c>
      <c r="L12" s="191">
        <v>3</v>
      </c>
      <c r="M12" s="192" t="s">
        <v>4</v>
      </c>
      <c r="O12" s="6"/>
      <c r="P12" s="6"/>
    </row>
    <row r="13" spans="1:16" ht="16.5" customHeight="1">
      <c r="A13" s="392" t="s">
        <v>1139</v>
      </c>
      <c r="B13" s="389" t="s">
        <v>199</v>
      </c>
      <c r="C13" s="30" t="s">
        <v>1023</v>
      </c>
      <c r="D13" s="30" t="s">
        <v>1023</v>
      </c>
      <c r="E13" s="51" t="s">
        <v>1023</v>
      </c>
      <c r="F13" s="30" t="s">
        <v>1023</v>
      </c>
      <c r="G13" s="51" t="s">
        <v>1023</v>
      </c>
      <c r="H13" s="30" t="s">
        <v>1023</v>
      </c>
      <c r="I13" s="51" t="s">
        <v>1023</v>
      </c>
      <c r="J13" s="30" t="s">
        <v>1023</v>
      </c>
      <c r="K13" s="51" t="s">
        <v>1023</v>
      </c>
      <c r="L13" s="30" t="s">
        <v>1023</v>
      </c>
      <c r="M13" s="51" t="s">
        <v>1023</v>
      </c>
      <c r="O13" s="6"/>
      <c r="P13" s="6"/>
    </row>
    <row r="14" spans="1:16" ht="16.5" customHeight="1">
      <c r="A14" s="393"/>
      <c r="B14" s="390"/>
      <c r="C14" s="30">
        <v>0.2</v>
      </c>
      <c r="D14" s="30">
        <v>0.2</v>
      </c>
      <c r="E14" s="13" t="s">
        <v>1341</v>
      </c>
      <c r="F14" s="30">
        <v>0.2</v>
      </c>
      <c r="G14" s="13" t="s">
        <v>1341</v>
      </c>
      <c r="H14" s="30">
        <v>0.2</v>
      </c>
      <c r="I14" s="13" t="s">
        <v>1341</v>
      </c>
      <c r="J14" s="30">
        <v>0.2</v>
      </c>
      <c r="K14" s="13" t="s">
        <v>1341</v>
      </c>
      <c r="L14" s="30">
        <v>0.2</v>
      </c>
      <c r="M14" s="13" t="s">
        <v>1341</v>
      </c>
      <c r="O14" s="6"/>
      <c r="P14" s="6"/>
    </row>
    <row r="15" spans="1:16" ht="16.5" customHeight="1">
      <c r="A15" s="393"/>
      <c r="B15" s="390"/>
      <c r="C15" s="30">
        <v>0.1</v>
      </c>
      <c r="D15" s="30">
        <v>0.1</v>
      </c>
      <c r="E15" s="13" t="s">
        <v>1342</v>
      </c>
      <c r="F15" s="30">
        <v>0.1</v>
      </c>
      <c r="G15" s="13" t="s">
        <v>1342</v>
      </c>
      <c r="H15" s="30">
        <v>0.1</v>
      </c>
      <c r="I15" s="13" t="s">
        <v>1342</v>
      </c>
      <c r="J15" s="30">
        <v>0.1</v>
      </c>
      <c r="K15" s="13" t="s">
        <v>1342</v>
      </c>
      <c r="L15" s="30">
        <v>0.1</v>
      </c>
      <c r="M15" s="13" t="s">
        <v>1342</v>
      </c>
      <c r="O15" s="6"/>
      <c r="P15" s="6"/>
    </row>
    <row r="16" spans="1:16" ht="16.5" customHeight="1">
      <c r="A16" s="393"/>
      <c r="B16" s="390"/>
      <c r="C16" s="30">
        <v>0</v>
      </c>
      <c r="D16" s="30">
        <v>0</v>
      </c>
      <c r="E16" s="13" t="s">
        <v>1343</v>
      </c>
      <c r="F16" s="30">
        <v>0</v>
      </c>
      <c r="G16" s="13" t="s">
        <v>1343</v>
      </c>
      <c r="H16" s="30">
        <v>0</v>
      </c>
      <c r="I16" s="13" t="s">
        <v>1343</v>
      </c>
      <c r="J16" s="30">
        <v>0</v>
      </c>
      <c r="K16" s="13" t="s">
        <v>1343</v>
      </c>
      <c r="L16" s="30">
        <v>0</v>
      </c>
      <c r="M16" s="13" t="s">
        <v>1343</v>
      </c>
      <c r="O16" s="6"/>
      <c r="P16" s="6"/>
    </row>
    <row r="17" spans="1:16" ht="16.5" customHeight="1">
      <c r="A17" s="394"/>
      <c r="B17" s="391"/>
      <c r="C17" s="30"/>
      <c r="D17" s="30"/>
      <c r="E17" s="13"/>
      <c r="F17" s="30"/>
      <c r="G17" s="13"/>
      <c r="H17" s="30"/>
      <c r="I17" s="13"/>
      <c r="J17" s="30"/>
      <c r="K17" s="13"/>
      <c r="L17" s="30"/>
      <c r="M17" s="13"/>
      <c r="O17" s="6"/>
      <c r="P17" s="6"/>
    </row>
    <row r="18" spans="1:16" customFormat="1" ht="16.5" customHeight="1"/>
    <row r="19" spans="1:16" ht="16.5" customHeight="1">
      <c r="A19" s="193"/>
      <c r="B19" s="194"/>
      <c r="C19" s="195"/>
      <c r="D19" s="196">
        <v>3</v>
      </c>
      <c r="E19" s="190" t="s">
        <v>947</v>
      </c>
      <c r="F19" s="191">
        <v>2</v>
      </c>
      <c r="G19" s="190" t="s">
        <v>1</v>
      </c>
      <c r="H19" s="191">
        <v>1</v>
      </c>
      <c r="I19" s="192" t="s">
        <v>2</v>
      </c>
      <c r="J19" s="191">
        <v>1</v>
      </c>
      <c r="K19" s="192" t="s">
        <v>3</v>
      </c>
      <c r="L19" s="191">
        <v>1</v>
      </c>
      <c r="M19" s="192" t="s">
        <v>4</v>
      </c>
      <c r="O19" s="6"/>
      <c r="P19" s="6"/>
    </row>
    <row r="20" spans="1:16" ht="16.5" customHeight="1">
      <c r="A20" s="392" t="s">
        <v>1140</v>
      </c>
      <c r="B20" s="389" t="s">
        <v>204</v>
      </c>
      <c r="C20" s="30" t="s">
        <v>1023</v>
      </c>
      <c r="D20" s="30" t="s">
        <v>1023</v>
      </c>
      <c r="E20" s="51" t="s">
        <v>1023</v>
      </c>
      <c r="F20" s="30" t="s">
        <v>1023</v>
      </c>
      <c r="G20" s="51" t="s">
        <v>1023</v>
      </c>
      <c r="H20" s="30" t="s">
        <v>1023</v>
      </c>
      <c r="I20" s="51" t="s">
        <v>1023</v>
      </c>
      <c r="J20" s="30" t="s">
        <v>1023</v>
      </c>
      <c r="K20" s="51" t="s">
        <v>1023</v>
      </c>
      <c r="L20" s="30" t="s">
        <v>1023</v>
      </c>
      <c r="M20" s="51" t="s">
        <v>1023</v>
      </c>
    </row>
    <row r="21" spans="1:16" ht="16.5" customHeight="1">
      <c r="A21" s="393"/>
      <c r="B21" s="390"/>
      <c r="C21" s="30">
        <v>0.5</v>
      </c>
      <c r="D21" s="30">
        <v>0.5</v>
      </c>
      <c r="E21" s="13" t="s">
        <v>11</v>
      </c>
      <c r="F21" s="30">
        <v>0.5</v>
      </c>
      <c r="G21" s="13" t="s">
        <v>11</v>
      </c>
      <c r="H21" s="30">
        <v>0</v>
      </c>
      <c r="I21" s="13" t="s">
        <v>11</v>
      </c>
      <c r="J21" s="30">
        <v>0</v>
      </c>
      <c r="K21" s="13" t="s">
        <v>11</v>
      </c>
      <c r="L21" s="30">
        <v>0</v>
      </c>
      <c r="M21" s="13" t="s">
        <v>11</v>
      </c>
    </row>
    <row r="22" spans="1:16" ht="16.5" customHeight="1">
      <c r="A22" s="393"/>
      <c r="B22" s="390"/>
      <c r="C22" s="30">
        <v>0</v>
      </c>
      <c r="D22" s="30">
        <v>0</v>
      </c>
      <c r="E22" s="13" t="s">
        <v>12</v>
      </c>
      <c r="F22" s="30">
        <v>0</v>
      </c>
      <c r="G22" s="102" t="s">
        <v>12</v>
      </c>
      <c r="H22" s="22"/>
      <c r="I22" s="13"/>
      <c r="J22" s="22"/>
      <c r="K22" s="13"/>
      <c r="L22" s="22"/>
      <c r="M22" s="13"/>
    </row>
    <row r="23" spans="1:16" ht="16.5" customHeight="1">
      <c r="A23" s="394"/>
      <c r="B23" s="391"/>
      <c r="C23" s="30"/>
      <c r="D23" s="18"/>
      <c r="E23" s="13"/>
      <c r="F23" s="22"/>
      <c r="G23" s="13"/>
      <c r="H23" s="22"/>
      <c r="I23" s="13"/>
      <c r="J23" s="22"/>
      <c r="K23" s="13"/>
      <c r="L23" s="22"/>
      <c r="M23" s="13"/>
    </row>
    <row r="24" spans="1:16" customFormat="1" ht="16.5" customHeight="1"/>
    <row r="25" spans="1:16" ht="16.5" customHeight="1">
      <c r="A25" s="193"/>
      <c r="B25" s="194"/>
      <c r="C25" s="195"/>
      <c r="D25" s="196">
        <v>3</v>
      </c>
      <c r="E25" s="190" t="s">
        <v>947</v>
      </c>
      <c r="F25" s="191">
        <v>3</v>
      </c>
      <c r="G25" s="190" t="s">
        <v>1</v>
      </c>
      <c r="H25" s="191">
        <v>2</v>
      </c>
      <c r="I25" s="192" t="s">
        <v>2</v>
      </c>
      <c r="J25" s="191">
        <v>1</v>
      </c>
      <c r="K25" s="192" t="s">
        <v>3</v>
      </c>
      <c r="L25" s="191">
        <v>1</v>
      </c>
      <c r="M25" s="192" t="s">
        <v>4</v>
      </c>
      <c r="O25" s="6"/>
      <c r="P25" s="6"/>
    </row>
    <row r="26" spans="1:16" ht="16.5" customHeight="1">
      <c r="A26" s="392" t="s">
        <v>1141</v>
      </c>
      <c r="B26" s="389" t="s">
        <v>1345</v>
      </c>
      <c r="C26" s="30" t="s">
        <v>1023</v>
      </c>
      <c r="D26" s="30" t="s">
        <v>1023</v>
      </c>
      <c r="E26" s="51" t="s">
        <v>1023</v>
      </c>
      <c r="F26" s="30" t="s">
        <v>1023</v>
      </c>
      <c r="G26" s="51" t="s">
        <v>1023</v>
      </c>
      <c r="H26" s="30" t="s">
        <v>1023</v>
      </c>
      <c r="I26" s="51" t="s">
        <v>1023</v>
      </c>
      <c r="J26" s="30" t="s">
        <v>1023</v>
      </c>
      <c r="K26" s="51" t="s">
        <v>1023</v>
      </c>
      <c r="L26" s="30" t="s">
        <v>1023</v>
      </c>
      <c r="M26" s="51" t="s">
        <v>1023</v>
      </c>
    </row>
    <row r="27" spans="1:16" ht="16.5" customHeight="1">
      <c r="A27" s="393"/>
      <c r="B27" s="390"/>
      <c r="C27" s="30">
        <v>0.1</v>
      </c>
      <c r="D27" s="30">
        <v>0.1</v>
      </c>
      <c r="E27" s="13" t="s">
        <v>11</v>
      </c>
      <c r="F27" s="30">
        <v>0.1</v>
      </c>
      <c r="G27" s="13" t="s">
        <v>11</v>
      </c>
      <c r="H27" s="30">
        <v>0.1</v>
      </c>
      <c r="I27" s="13" t="s">
        <v>11</v>
      </c>
      <c r="J27" s="30">
        <v>0</v>
      </c>
      <c r="K27" s="13" t="s">
        <v>11</v>
      </c>
      <c r="L27" s="30">
        <v>0</v>
      </c>
      <c r="M27" s="13" t="s">
        <v>11</v>
      </c>
    </row>
    <row r="28" spans="1:16" ht="16.5" customHeight="1">
      <c r="A28" s="393"/>
      <c r="B28" s="390"/>
      <c r="C28" s="30">
        <v>0</v>
      </c>
      <c r="D28" s="30">
        <v>0</v>
      </c>
      <c r="E28" s="13" t="s">
        <v>12</v>
      </c>
      <c r="F28" s="30">
        <v>0</v>
      </c>
      <c r="G28" s="13" t="s">
        <v>12</v>
      </c>
      <c r="H28" s="30">
        <v>0</v>
      </c>
      <c r="I28" s="102" t="s">
        <v>12</v>
      </c>
      <c r="J28" s="30">
        <v>0</v>
      </c>
      <c r="K28" s="13"/>
      <c r="L28" s="30"/>
      <c r="M28" s="13"/>
    </row>
    <row r="29" spans="1:16" ht="16.5" customHeight="1">
      <c r="A29" s="394"/>
      <c r="B29" s="391"/>
      <c r="C29" s="30"/>
      <c r="D29" s="30"/>
      <c r="E29" s="13"/>
      <c r="F29" s="22"/>
      <c r="G29" s="13"/>
      <c r="H29" s="22"/>
      <c r="I29" s="13"/>
      <c r="J29" s="22"/>
      <c r="K29" s="13"/>
      <c r="L29" s="22"/>
      <c r="M29" s="13"/>
    </row>
    <row r="30" spans="1:16" customFormat="1" ht="16.5" customHeight="1"/>
    <row r="31" spans="1:16" ht="16.5" customHeight="1">
      <c r="A31" s="193"/>
      <c r="B31" s="194"/>
      <c r="C31" s="195"/>
      <c r="D31" s="196">
        <v>3</v>
      </c>
      <c r="E31" s="190" t="s">
        <v>947</v>
      </c>
      <c r="F31" s="191">
        <v>2</v>
      </c>
      <c r="G31" s="190" t="s">
        <v>1</v>
      </c>
      <c r="H31" s="191">
        <v>1</v>
      </c>
      <c r="I31" s="192" t="s">
        <v>2</v>
      </c>
      <c r="J31" s="191">
        <v>1</v>
      </c>
      <c r="K31" s="192" t="s">
        <v>3</v>
      </c>
      <c r="L31" s="191">
        <v>1</v>
      </c>
      <c r="M31" s="192" t="s">
        <v>4</v>
      </c>
      <c r="O31" s="6"/>
      <c r="P31" s="6"/>
    </row>
    <row r="32" spans="1:16" ht="16.5" customHeight="1">
      <c r="A32" s="392" t="s">
        <v>1142</v>
      </c>
      <c r="B32" s="389" t="s">
        <v>144</v>
      </c>
      <c r="C32" s="30" t="s">
        <v>1023</v>
      </c>
      <c r="D32" s="30" t="s">
        <v>1023</v>
      </c>
      <c r="E32" s="51" t="s">
        <v>1023</v>
      </c>
      <c r="F32" s="30" t="s">
        <v>1023</v>
      </c>
      <c r="G32" s="51" t="s">
        <v>1023</v>
      </c>
      <c r="H32" s="30" t="s">
        <v>1023</v>
      </c>
      <c r="I32" s="51" t="s">
        <v>1023</v>
      </c>
      <c r="J32" s="30" t="s">
        <v>1023</v>
      </c>
      <c r="K32" s="51" t="s">
        <v>1023</v>
      </c>
      <c r="L32" s="30" t="s">
        <v>1023</v>
      </c>
      <c r="M32" s="51" t="s">
        <v>1023</v>
      </c>
    </row>
    <row r="33" spans="1:16" customFormat="1" ht="16.5" customHeight="1">
      <c r="A33" s="393"/>
      <c r="B33" s="390"/>
      <c r="C33" s="30">
        <v>0.1</v>
      </c>
      <c r="D33" s="30">
        <v>0.1</v>
      </c>
      <c r="E33" s="13" t="s">
        <v>11</v>
      </c>
      <c r="F33" s="30">
        <v>0.1</v>
      </c>
      <c r="G33" s="13" t="s">
        <v>11</v>
      </c>
      <c r="H33" s="30">
        <v>0</v>
      </c>
      <c r="I33" s="13" t="s">
        <v>11</v>
      </c>
      <c r="J33" s="30">
        <v>0</v>
      </c>
      <c r="K33" s="13" t="s">
        <v>11</v>
      </c>
      <c r="L33" s="30">
        <v>0</v>
      </c>
      <c r="M33" s="13" t="s">
        <v>11</v>
      </c>
    </row>
    <row r="34" spans="1:16" customFormat="1" ht="16.5" customHeight="1">
      <c r="A34" s="393"/>
      <c r="B34" s="390"/>
      <c r="C34" s="30">
        <v>0</v>
      </c>
      <c r="D34" s="30">
        <v>0</v>
      </c>
      <c r="E34" s="13" t="s">
        <v>12</v>
      </c>
      <c r="F34" s="30">
        <v>0</v>
      </c>
      <c r="G34" s="102" t="s">
        <v>12</v>
      </c>
      <c r="H34" s="30">
        <v>0</v>
      </c>
      <c r="I34" s="13"/>
      <c r="J34" s="30">
        <v>0</v>
      </c>
      <c r="K34" s="13"/>
      <c r="L34" s="30"/>
      <c r="M34" s="13"/>
    </row>
    <row r="35" spans="1:16" customFormat="1" ht="16.5" customHeight="1">
      <c r="A35" s="394"/>
      <c r="B35" s="391"/>
      <c r="C35" s="30"/>
      <c r="D35" s="30"/>
      <c r="E35" s="13"/>
      <c r="F35" s="30"/>
      <c r="G35" s="13"/>
      <c r="H35" s="30"/>
      <c r="I35" s="13"/>
      <c r="J35" s="30"/>
      <c r="K35" s="13"/>
      <c r="L35" s="30"/>
      <c r="M35" s="13"/>
    </row>
    <row r="36" spans="1:16" customFormat="1" ht="16.5" customHeight="1"/>
    <row r="37" spans="1:16" ht="16.5" customHeight="1">
      <c r="A37" s="193"/>
      <c r="B37" s="194"/>
      <c r="C37" s="195"/>
      <c r="D37" s="196">
        <v>3</v>
      </c>
      <c r="E37" s="190" t="s">
        <v>947</v>
      </c>
      <c r="F37" s="191">
        <v>3</v>
      </c>
      <c r="G37" s="190" t="s">
        <v>1</v>
      </c>
      <c r="H37" s="191">
        <v>3</v>
      </c>
      <c r="I37" s="192" t="s">
        <v>2</v>
      </c>
      <c r="J37" s="191">
        <v>3</v>
      </c>
      <c r="K37" s="192" t="s">
        <v>3</v>
      </c>
      <c r="L37" s="191">
        <v>3</v>
      </c>
      <c r="M37" s="192" t="s">
        <v>4</v>
      </c>
      <c r="O37" s="6"/>
      <c r="P37" s="6"/>
    </row>
    <row r="38" spans="1:16" customFormat="1" ht="16.5" customHeight="1">
      <c r="A38" s="392" t="s">
        <v>1143</v>
      </c>
      <c r="B38" s="389" t="s">
        <v>145</v>
      </c>
      <c r="C38" s="30" t="s">
        <v>1023</v>
      </c>
      <c r="D38" s="30" t="s">
        <v>1023</v>
      </c>
      <c r="E38" s="51" t="s">
        <v>1023</v>
      </c>
      <c r="F38" s="30" t="s">
        <v>1023</v>
      </c>
      <c r="G38" s="51" t="s">
        <v>1023</v>
      </c>
      <c r="H38" s="30" t="s">
        <v>1023</v>
      </c>
      <c r="I38" s="51" t="s">
        <v>1023</v>
      </c>
      <c r="J38" s="30" t="s">
        <v>1023</v>
      </c>
      <c r="K38" s="51" t="s">
        <v>1023</v>
      </c>
      <c r="L38" s="30" t="s">
        <v>1023</v>
      </c>
      <c r="M38" s="51" t="s">
        <v>1023</v>
      </c>
    </row>
    <row r="39" spans="1:16" customFormat="1" ht="16.5" customHeight="1">
      <c r="A39" s="393"/>
      <c r="B39" s="390"/>
      <c r="C39" s="30">
        <v>0.1</v>
      </c>
      <c r="D39" s="30">
        <v>0.1</v>
      </c>
      <c r="E39" s="13" t="s">
        <v>1348</v>
      </c>
      <c r="F39" s="30">
        <v>0.1</v>
      </c>
      <c r="G39" s="13" t="s">
        <v>1348</v>
      </c>
      <c r="H39" s="30">
        <v>0.1</v>
      </c>
      <c r="I39" s="13" t="s">
        <v>1348</v>
      </c>
      <c r="J39" s="30">
        <v>0.1</v>
      </c>
      <c r="K39" s="13" t="s">
        <v>1348</v>
      </c>
      <c r="L39" s="30">
        <v>0.1</v>
      </c>
      <c r="M39" s="13" t="s">
        <v>1348</v>
      </c>
    </row>
    <row r="40" spans="1:16" ht="16.5" customHeight="1">
      <c r="A40" s="393"/>
      <c r="B40" s="390"/>
      <c r="C40" s="30">
        <v>0.05</v>
      </c>
      <c r="D40" s="30">
        <v>0.05</v>
      </c>
      <c r="E40" s="13" t="s">
        <v>1349</v>
      </c>
      <c r="F40" s="30">
        <v>0.05</v>
      </c>
      <c r="G40" s="13" t="s">
        <v>1349</v>
      </c>
      <c r="H40" s="30">
        <v>0.05</v>
      </c>
      <c r="I40" s="13" t="s">
        <v>1349</v>
      </c>
      <c r="J40" s="30">
        <v>0.05</v>
      </c>
      <c r="K40" s="13" t="s">
        <v>1349</v>
      </c>
      <c r="L40" s="30">
        <v>0.05</v>
      </c>
      <c r="M40" s="13" t="s">
        <v>1349</v>
      </c>
    </row>
    <row r="41" spans="1:16" ht="16.5" customHeight="1">
      <c r="A41" s="393"/>
      <c r="B41" s="390"/>
      <c r="C41" s="30">
        <v>0.02</v>
      </c>
      <c r="D41" s="30">
        <v>0.02</v>
      </c>
      <c r="E41" s="13" t="s">
        <v>1347</v>
      </c>
      <c r="F41" s="30">
        <v>0.02</v>
      </c>
      <c r="G41" s="13" t="s">
        <v>1347</v>
      </c>
      <c r="H41" s="30">
        <v>0.02</v>
      </c>
      <c r="I41" s="13" t="s">
        <v>1347</v>
      </c>
      <c r="J41" s="30">
        <v>0.02</v>
      </c>
      <c r="K41" s="13" t="s">
        <v>1347</v>
      </c>
      <c r="L41" s="30">
        <v>0.02</v>
      </c>
      <c r="M41" s="13" t="s">
        <v>1347</v>
      </c>
    </row>
    <row r="42" spans="1:16" ht="16.5" customHeight="1">
      <c r="A42" s="393"/>
      <c r="B42" s="390"/>
      <c r="C42" s="30">
        <v>0</v>
      </c>
      <c r="D42" s="30">
        <v>0</v>
      </c>
      <c r="E42" s="13" t="s">
        <v>235</v>
      </c>
      <c r="F42" s="30">
        <v>0</v>
      </c>
      <c r="G42" s="13" t="s">
        <v>235</v>
      </c>
      <c r="H42" s="30">
        <v>0</v>
      </c>
      <c r="I42" s="13" t="s">
        <v>235</v>
      </c>
      <c r="J42" s="30">
        <v>0</v>
      </c>
      <c r="K42" s="13" t="s">
        <v>235</v>
      </c>
      <c r="L42" s="30">
        <v>0</v>
      </c>
      <c r="M42" s="13" t="s">
        <v>235</v>
      </c>
    </row>
    <row r="43" spans="1:16" ht="16.5" customHeight="1">
      <c r="A43" s="394"/>
      <c r="B43" s="391"/>
      <c r="C43" s="30"/>
      <c r="D43" s="30"/>
      <c r="E43" s="13"/>
      <c r="F43" s="30"/>
      <c r="G43" s="13"/>
      <c r="H43" s="30"/>
      <c r="I43" s="13"/>
      <c r="J43" s="30"/>
      <c r="K43" s="13"/>
      <c r="L43" s="30"/>
      <c r="M43" s="13"/>
    </row>
    <row r="44" spans="1:16" customFormat="1" ht="16.5" customHeight="1"/>
    <row r="45" spans="1:16" ht="16.5" customHeight="1">
      <c r="A45" s="193"/>
      <c r="B45" s="194"/>
      <c r="C45" s="195"/>
      <c r="D45" s="196">
        <v>3</v>
      </c>
      <c r="E45" s="190" t="s">
        <v>947</v>
      </c>
      <c r="F45" s="191">
        <v>3</v>
      </c>
      <c r="G45" s="190" t="s">
        <v>1</v>
      </c>
      <c r="H45" s="191">
        <v>3</v>
      </c>
      <c r="I45" s="192" t="s">
        <v>2</v>
      </c>
      <c r="J45" s="191">
        <v>2</v>
      </c>
      <c r="K45" s="192" t="s">
        <v>3</v>
      </c>
      <c r="L45" s="191">
        <v>2</v>
      </c>
      <c r="M45" s="192" t="s">
        <v>4</v>
      </c>
      <c r="O45" s="6"/>
      <c r="P45" s="6"/>
    </row>
    <row r="46" spans="1:16" ht="16.5" customHeight="1">
      <c r="A46" s="392" t="s">
        <v>1144</v>
      </c>
      <c r="B46" s="389" t="s">
        <v>149</v>
      </c>
      <c r="C46" s="30" t="s">
        <v>1023</v>
      </c>
      <c r="D46" s="30" t="s">
        <v>1023</v>
      </c>
      <c r="E46" s="51" t="s">
        <v>1023</v>
      </c>
      <c r="F46" s="30" t="s">
        <v>1023</v>
      </c>
      <c r="G46" s="51" t="s">
        <v>1023</v>
      </c>
      <c r="H46" s="30" t="s">
        <v>1023</v>
      </c>
      <c r="I46" s="51" t="s">
        <v>1023</v>
      </c>
      <c r="J46" s="30" t="s">
        <v>1023</v>
      </c>
      <c r="K46" s="51" t="s">
        <v>1023</v>
      </c>
      <c r="L46" s="30" t="s">
        <v>1023</v>
      </c>
      <c r="M46" s="51" t="s">
        <v>1023</v>
      </c>
    </row>
    <row r="47" spans="1:16" ht="16.5" customHeight="1">
      <c r="A47" s="393"/>
      <c r="B47" s="390"/>
      <c r="C47" s="30">
        <v>0.1</v>
      </c>
      <c r="D47" s="30">
        <v>0.1</v>
      </c>
      <c r="E47" s="13" t="s">
        <v>1353</v>
      </c>
      <c r="F47" s="30">
        <v>0.1</v>
      </c>
      <c r="G47" s="13" t="s">
        <v>1353</v>
      </c>
      <c r="H47" s="30">
        <v>0.05</v>
      </c>
      <c r="I47" s="13" t="s">
        <v>1353</v>
      </c>
      <c r="J47" s="30">
        <v>0.02</v>
      </c>
      <c r="K47" s="13" t="s">
        <v>1353</v>
      </c>
      <c r="L47" s="30">
        <v>0.02</v>
      </c>
      <c r="M47" s="13" t="s">
        <v>1353</v>
      </c>
    </row>
    <row r="48" spans="1:16" ht="16.5" customHeight="1">
      <c r="A48" s="393"/>
      <c r="B48" s="390"/>
      <c r="C48" s="30">
        <v>0.05</v>
      </c>
      <c r="D48" s="30">
        <v>0.05</v>
      </c>
      <c r="E48" s="13" t="s">
        <v>1354</v>
      </c>
      <c r="F48" s="30">
        <v>0.05</v>
      </c>
      <c r="G48" s="13" t="s">
        <v>1354</v>
      </c>
      <c r="H48" s="30">
        <v>0.02</v>
      </c>
      <c r="I48" s="13" t="s">
        <v>1354</v>
      </c>
      <c r="J48" s="30">
        <v>0</v>
      </c>
      <c r="K48" s="102" t="s">
        <v>1354</v>
      </c>
      <c r="L48" s="30">
        <v>0</v>
      </c>
      <c r="M48" s="102" t="s">
        <v>1354</v>
      </c>
    </row>
    <row r="49" spans="1:16" ht="16.5" customHeight="1">
      <c r="A49" s="393"/>
      <c r="B49" s="390"/>
      <c r="C49" s="30">
        <v>0.02</v>
      </c>
      <c r="D49" s="30">
        <v>0.02</v>
      </c>
      <c r="E49" s="13" t="s">
        <v>1344</v>
      </c>
      <c r="F49" s="30">
        <v>0.02</v>
      </c>
      <c r="G49" s="13" t="s">
        <v>1344</v>
      </c>
      <c r="H49" s="30">
        <v>0</v>
      </c>
      <c r="I49" s="13" t="s">
        <v>1344</v>
      </c>
      <c r="J49" s="30"/>
      <c r="K49" s="13"/>
      <c r="L49" s="30"/>
      <c r="M49" s="13"/>
    </row>
    <row r="50" spans="1:16" ht="16.5" customHeight="1">
      <c r="A50" s="393"/>
      <c r="B50" s="390"/>
      <c r="C50" s="30">
        <v>0</v>
      </c>
      <c r="D50" s="30">
        <v>0</v>
      </c>
      <c r="E50" s="13" t="s">
        <v>235</v>
      </c>
      <c r="F50" s="30">
        <v>0</v>
      </c>
      <c r="G50" s="13" t="s">
        <v>235</v>
      </c>
      <c r="H50" s="30"/>
      <c r="I50" s="13"/>
      <c r="J50" s="30"/>
      <c r="K50" s="13"/>
      <c r="L50" s="30"/>
      <c r="M50" s="13"/>
    </row>
    <row r="51" spans="1:16" ht="16.5" customHeight="1">
      <c r="A51" s="394"/>
      <c r="B51" s="391"/>
      <c r="C51" s="30"/>
      <c r="D51" s="18"/>
      <c r="E51" s="13"/>
      <c r="F51" s="22"/>
      <c r="G51" s="13"/>
      <c r="H51" s="22"/>
      <c r="I51" s="13"/>
      <c r="J51" s="22"/>
      <c r="K51" s="13"/>
      <c r="L51" s="22"/>
      <c r="M51" s="13"/>
    </row>
    <row r="52" spans="1:16" customFormat="1" ht="16.5" customHeight="1"/>
    <row r="53" spans="1:16" ht="16.5" customHeight="1">
      <c r="A53" s="193"/>
      <c r="B53" s="194"/>
      <c r="C53" s="195"/>
      <c r="D53" s="196">
        <v>3</v>
      </c>
      <c r="E53" s="190" t="s">
        <v>947</v>
      </c>
      <c r="F53" s="191">
        <v>3</v>
      </c>
      <c r="G53" s="190" t="s">
        <v>1</v>
      </c>
      <c r="H53" s="191">
        <v>2</v>
      </c>
      <c r="I53" s="192" t="s">
        <v>2</v>
      </c>
      <c r="J53" s="191">
        <v>1</v>
      </c>
      <c r="K53" s="192" t="s">
        <v>3</v>
      </c>
      <c r="L53" s="191">
        <v>1</v>
      </c>
      <c r="M53" s="192" t="s">
        <v>4</v>
      </c>
      <c r="O53" s="6"/>
      <c r="P53" s="6"/>
    </row>
    <row r="54" spans="1:16" ht="16.5">
      <c r="A54" s="403" t="s">
        <v>1145</v>
      </c>
      <c r="B54" s="389" t="s">
        <v>148</v>
      </c>
      <c r="C54" s="30" t="s">
        <v>1023</v>
      </c>
      <c r="D54" s="30" t="s">
        <v>1023</v>
      </c>
      <c r="E54" s="51" t="s">
        <v>1023</v>
      </c>
      <c r="F54" s="30" t="s">
        <v>1023</v>
      </c>
      <c r="G54" s="51" t="s">
        <v>1023</v>
      </c>
      <c r="H54" s="30" t="s">
        <v>1023</v>
      </c>
      <c r="I54" s="51" t="s">
        <v>1023</v>
      </c>
      <c r="J54" s="30" t="s">
        <v>1023</v>
      </c>
      <c r="K54" s="51" t="s">
        <v>1023</v>
      </c>
      <c r="L54" s="30" t="s">
        <v>1023</v>
      </c>
      <c r="M54" s="51" t="s">
        <v>1023</v>
      </c>
    </row>
    <row r="55" spans="1:16" ht="16.5">
      <c r="A55" s="404"/>
      <c r="B55" s="390"/>
      <c r="C55" s="30">
        <v>0.1</v>
      </c>
      <c r="D55" s="30">
        <v>0.1</v>
      </c>
      <c r="E55" s="13" t="s">
        <v>1353</v>
      </c>
      <c r="F55" s="30">
        <v>0.1</v>
      </c>
      <c r="G55" s="13" t="s">
        <v>1353</v>
      </c>
      <c r="H55" s="30">
        <v>0.05</v>
      </c>
      <c r="I55" s="13" t="s">
        <v>1353</v>
      </c>
      <c r="J55" s="30">
        <v>0</v>
      </c>
      <c r="K55" s="13" t="s">
        <v>1353</v>
      </c>
      <c r="L55" s="30">
        <v>0</v>
      </c>
      <c r="M55" s="13" t="s">
        <v>1353</v>
      </c>
    </row>
    <row r="56" spans="1:16" ht="16.5">
      <c r="A56" s="404"/>
      <c r="B56" s="390"/>
      <c r="C56" s="30">
        <v>0.05</v>
      </c>
      <c r="D56" s="30">
        <v>0.05</v>
      </c>
      <c r="E56" s="13" t="s">
        <v>1354</v>
      </c>
      <c r="F56" s="30">
        <v>0.05</v>
      </c>
      <c r="G56" s="13" t="s">
        <v>1354</v>
      </c>
      <c r="H56" s="30">
        <v>0.02</v>
      </c>
      <c r="I56" s="13" t="s">
        <v>1354</v>
      </c>
      <c r="J56" s="30"/>
      <c r="K56" s="13"/>
      <c r="L56" s="30"/>
      <c r="M56" s="13"/>
    </row>
    <row r="57" spans="1:16" ht="16.5">
      <c r="A57" s="404"/>
      <c r="B57" s="390"/>
      <c r="C57" s="30">
        <v>0.02</v>
      </c>
      <c r="D57" s="30">
        <v>0.02</v>
      </c>
      <c r="E57" s="13" t="s">
        <v>1344</v>
      </c>
      <c r="F57" s="30">
        <v>0.02</v>
      </c>
      <c r="G57" s="13" t="s">
        <v>1344</v>
      </c>
      <c r="H57" s="30">
        <v>0</v>
      </c>
      <c r="I57" s="102" t="s">
        <v>1344</v>
      </c>
      <c r="J57" s="30"/>
      <c r="K57" s="13"/>
      <c r="L57" s="30"/>
      <c r="M57" s="13"/>
    </row>
    <row r="58" spans="1:16" ht="16.5">
      <c r="A58" s="404"/>
      <c r="B58" s="390"/>
      <c r="C58" s="30">
        <v>0</v>
      </c>
      <c r="D58" s="30">
        <v>0</v>
      </c>
      <c r="E58" s="13" t="s">
        <v>235</v>
      </c>
      <c r="F58" s="30">
        <v>0</v>
      </c>
      <c r="G58" s="13" t="s">
        <v>235</v>
      </c>
      <c r="H58" s="30"/>
      <c r="I58" s="13"/>
      <c r="J58" s="30"/>
      <c r="K58" s="13"/>
      <c r="L58" s="30"/>
      <c r="M58" s="13"/>
    </row>
    <row r="59" spans="1:16">
      <c r="A59" s="405"/>
      <c r="B59" s="391"/>
      <c r="C59" s="30"/>
      <c r="D59" s="18"/>
      <c r="E59" s="13"/>
      <c r="F59" s="22"/>
      <c r="G59" s="13"/>
      <c r="H59" s="22"/>
      <c r="I59" s="13"/>
      <c r="J59" s="22"/>
      <c r="K59" s="13"/>
      <c r="L59" s="22"/>
      <c r="M59" s="13"/>
    </row>
    <row r="60" spans="1:16" customFormat="1" ht="16.5" customHeight="1"/>
    <row r="61" spans="1:16" ht="16.5" customHeight="1">
      <c r="A61" s="106" t="s">
        <v>1152</v>
      </c>
      <c r="B61" s="106"/>
      <c r="C61" s="107"/>
      <c r="D61" s="97"/>
      <c r="E61" s="98"/>
      <c r="F61" s="99"/>
      <c r="G61" s="98"/>
      <c r="H61" s="99"/>
      <c r="I61" s="98"/>
      <c r="J61" s="99"/>
      <c r="K61" s="98"/>
      <c r="L61" s="99"/>
      <c r="M61" s="98"/>
    </row>
    <row r="62" spans="1:16" ht="16.5" customHeight="1">
      <c r="A62" s="73" t="s">
        <v>1355</v>
      </c>
      <c r="B62" s="73"/>
      <c r="C62" s="109"/>
      <c r="D62" s="19"/>
      <c r="E62" s="14"/>
      <c r="F62" s="23"/>
      <c r="G62" s="14"/>
      <c r="H62" s="23"/>
      <c r="I62" s="14"/>
      <c r="J62" s="23"/>
      <c r="K62" s="14"/>
      <c r="L62" s="23"/>
      <c r="M62" s="14"/>
    </row>
    <row r="63" spans="1:16" ht="16.5" customHeight="1">
      <c r="A63" s="193"/>
      <c r="B63" s="194"/>
      <c r="C63" s="195"/>
      <c r="D63" s="196">
        <v>3</v>
      </c>
      <c r="E63" s="190" t="s">
        <v>947</v>
      </c>
      <c r="F63" s="191">
        <v>3</v>
      </c>
      <c r="G63" s="190" t="s">
        <v>1</v>
      </c>
      <c r="H63" s="191">
        <v>3</v>
      </c>
      <c r="I63" s="192" t="s">
        <v>2</v>
      </c>
      <c r="J63" s="191">
        <v>2</v>
      </c>
      <c r="K63" s="192" t="s">
        <v>3</v>
      </c>
      <c r="L63" s="191">
        <v>2</v>
      </c>
      <c r="M63" s="192" t="s">
        <v>4</v>
      </c>
      <c r="O63" s="6"/>
      <c r="P63" s="6"/>
    </row>
    <row r="64" spans="1:16">
      <c r="A64" s="42"/>
      <c r="B64" s="4" t="s">
        <v>174</v>
      </c>
      <c r="C64" s="30"/>
      <c r="D64" s="18">
        <v>3</v>
      </c>
      <c r="E64" s="13">
        <v>3</v>
      </c>
      <c r="F64" s="22">
        <v>3</v>
      </c>
      <c r="G64" s="13">
        <v>3</v>
      </c>
      <c r="H64" s="22">
        <v>2</v>
      </c>
      <c r="I64" s="13">
        <v>2</v>
      </c>
      <c r="J64" s="22">
        <v>1</v>
      </c>
      <c r="K64" s="13">
        <v>1</v>
      </c>
      <c r="L64" s="22">
        <v>1</v>
      </c>
      <c r="M64" s="13">
        <v>1</v>
      </c>
    </row>
    <row r="65" spans="1:13">
      <c r="A65" s="42"/>
      <c r="B65" s="4" t="s">
        <v>175</v>
      </c>
      <c r="C65" s="30"/>
      <c r="D65" s="18">
        <v>3</v>
      </c>
      <c r="E65" s="13">
        <v>3</v>
      </c>
      <c r="F65" s="22">
        <v>3</v>
      </c>
      <c r="G65" s="13">
        <v>3</v>
      </c>
      <c r="H65" s="22">
        <v>2</v>
      </c>
      <c r="I65" s="13">
        <v>2</v>
      </c>
      <c r="J65" s="22">
        <v>1</v>
      </c>
      <c r="K65" s="13">
        <v>1</v>
      </c>
      <c r="L65" s="22">
        <v>1</v>
      </c>
      <c r="M65" s="13">
        <v>1</v>
      </c>
    </row>
    <row r="66" spans="1:13">
      <c r="A66" s="42"/>
      <c r="B66" s="4" t="s">
        <v>177</v>
      </c>
      <c r="C66" s="30"/>
      <c r="D66" s="18">
        <v>3</v>
      </c>
      <c r="E66" s="13">
        <v>3</v>
      </c>
      <c r="F66" s="22">
        <v>3</v>
      </c>
      <c r="G66" s="13">
        <v>3</v>
      </c>
      <c r="H66" s="22">
        <v>2</v>
      </c>
      <c r="I66" s="13">
        <v>2</v>
      </c>
      <c r="J66" s="22">
        <v>1</v>
      </c>
      <c r="K66" s="13">
        <v>1</v>
      </c>
      <c r="L66" s="22">
        <v>1</v>
      </c>
      <c r="M66" s="13">
        <v>1</v>
      </c>
    </row>
    <row r="67" spans="1:13">
      <c r="A67" s="42"/>
      <c r="B67" s="4" t="s">
        <v>176</v>
      </c>
      <c r="C67" s="30"/>
      <c r="D67" s="18">
        <v>3</v>
      </c>
      <c r="E67" s="13">
        <v>3</v>
      </c>
      <c r="F67" s="22">
        <v>3</v>
      </c>
      <c r="G67" s="13">
        <v>3</v>
      </c>
      <c r="H67" s="22">
        <v>2</v>
      </c>
      <c r="I67" s="13">
        <v>2</v>
      </c>
      <c r="J67" s="22">
        <v>1</v>
      </c>
      <c r="K67" s="13">
        <v>1</v>
      </c>
      <c r="L67" s="22">
        <v>1</v>
      </c>
      <c r="M67" s="13">
        <v>1</v>
      </c>
    </row>
    <row r="68" spans="1:13">
      <c r="A68" s="42"/>
      <c r="B68" s="4" t="s">
        <v>178</v>
      </c>
      <c r="C68" s="30"/>
      <c r="D68" s="18">
        <v>3</v>
      </c>
      <c r="E68" s="13">
        <v>3</v>
      </c>
      <c r="F68" s="22">
        <v>2</v>
      </c>
      <c r="G68" s="13">
        <v>2</v>
      </c>
      <c r="H68" s="22">
        <v>1</v>
      </c>
      <c r="I68" s="13">
        <v>1</v>
      </c>
      <c r="J68" s="22">
        <v>1</v>
      </c>
      <c r="K68" s="13">
        <v>1</v>
      </c>
      <c r="L68" s="22">
        <v>1</v>
      </c>
      <c r="M68" s="13">
        <v>1</v>
      </c>
    </row>
    <row r="69" spans="1:13" ht="33">
      <c r="A69" s="42"/>
      <c r="B69" s="4" t="s">
        <v>179</v>
      </c>
      <c r="C69" s="30"/>
      <c r="D69" s="18">
        <v>3</v>
      </c>
      <c r="E69" s="13">
        <v>3</v>
      </c>
      <c r="F69" s="22">
        <v>3</v>
      </c>
      <c r="G69" s="13">
        <v>3</v>
      </c>
      <c r="H69" s="22">
        <v>2</v>
      </c>
      <c r="I69" s="13">
        <v>2</v>
      </c>
      <c r="J69" s="22">
        <v>1</v>
      </c>
      <c r="K69" s="13">
        <v>1</v>
      </c>
      <c r="L69" s="22">
        <v>1</v>
      </c>
      <c r="M69" s="13">
        <v>1</v>
      </c>
    </row>
    <row r="70" spans="1:13" ht="16.5" customHeight="1">
      <c r="A70" s="42"/>
      <c r="B70" s="4"/>
      <c r="C70" s="30"/>
      <c r="D70" s="18"/>
      <c r="E70" s="13"/>
      <c r="F70" s="22"/>
      <c r="G70" s="13"/>
      <c r="H70" s="22"/>
      <c r="I70" s="13"/>
      <c r="J70" s="22"/>
      <c r="K70" s="13"/>
      <c r="L70" s="22"/>
      <c r="M70" s="13"/>
    </row>
    <row r="71" spans="1:13" ht="16.5" customHeight="1">
      <c r="A71" s="42"/>
      <c r="B71" s="4"/>
      <c r="C71" s="30"/>
      <c r="D71" s="18"/>
      <c r="E71" s="13"/>
      <c r="F71" s="22"/>
      <c r="G71" s="13"/>
      <c r="H71" s="22"/>
      <c r="I71" s="13"/>
      <c r="J71" s="22"/>
      <c r="K71" s="13"/>
      <c r="L71" s="22"/>
      <c r="M71" s="13"/>
    </row>
    <row r="72" spans="1:13" customFormat="1" ht="16.5" customHeight="1">
      <c r="A72" s="42"/>
      <c r="B72" s="4"/>
      <c r="C72" s="30"/>
      <c r="D72" s="18"/>
      <c r="E72" s="13"/>
      <c r="F72" s="22"/>
      <c r="G72" s="13"/>
      <c r="H72" s="22"/>
      <c r="I72" s="13"/>
      <c r="J72" s="22"/>
      <c r="K72" s="13"/>
      <c r="L72" s="22"/>
      <c r="M72" s="13"/>
    </row>
    <row r="73" spans="1:13" ht="16.5" customHeight="1">
      <c r="A73" s="42"/>
      <c r="B73" s="4"/>
      <c r="C73" s="30"/>
      <c r="D73" s="18"/>
      <c r="E73" s="13"/>
      <c r="F73" s="22"/>
      <c r="G73" s="13"/>
      <c r="H73" s="22"/>
      <c r="I73" s="13"/>
      <c r="J73" s="22"/>
      <c r="K73" s="13"/>
      <c r="L73" s="22"/>
      <c r="M73" s="13"/>
    </row>
    <row r="74" spans="1:13" ht="16.5" customHeight="1">
      <c r="A74"/>
      <c r="B74"/>
      <c r="C74"/>
      <c r="D74"/>
      <c r="E74"/>
      <c r="F74"/>
      <c r="G74"/>
      <c r="H74"/>
      <c r="I74"/>
      <c r="J74"/>
      <c r="K74"/>
      <c r="L74"/>
      <c r="M74"/>
    </row>
    <row r="75" spans="1:13" ht="16.5" customHeight="1">
      <c r="A75" s="42"/>
      <c r="B75" s="4"/>
      <c r="C75" s="30"/>
      <c r="D75" s="18"/>
      <c r="E75" s="13"/>
      <c r="F75" s="22"/>
      <c r="G75" s="13"/>
      <c r="H75" s="22"/>
      <c r="I75" s="13"/>
      <c r="J75" s="22"/>
      <c r="K75" s="13"/>
      <c r="L75" s="22"/>
      <c r="M75" s="13"/>
    </row>
    <row r="76" spans="1:13" ht="16.5" customHeight="1">
      <c r="A76" s="42"/>
      <c r="B76" s="4"/>
      <c r="C76" s="30"/>
      <c r="D76" s="18"/>
      <c r="E76" s="13"/>
      <c r="F76" s="22"/>
      <c r="G76" s="13"/>
      <c r="H76" s="22"/>
      <c r="I76" s="13"/>
      <c r="J76" s="22"/>
      <c r="K76" s="13"/>
      <c r="L76" s="22"/>
      <c r="M76" s="13"/>
    </row>
    <row r="77" spans="1:13" customFormat="1" ht="16.5" customHeight="1">
      <c r="A77" s="42"/>
      <c r="B77" s="4"/>
      <c r="C77" s="30"/>
      <c r="D77" s="18"/>
      <c r="E77" s="13"/>
      <c r="F77" s="22"/>
      <c r="G77" s="13"/>
      <c r="H77" s="22"/>
      <c r="I77" s="13"/>
      <c r="J77" s="22"/>
      <c r="K77" s="13"/>
      <c r="L77" s="22"/>
      <c r="M77" s="13"/>
    </row>
    <row r="78" spans="1:13" ht="16.5" customHeight="1">
      <c r="A78" s="42"/>
      <c r="B78" s="4"/>
      <c r="C78" s="30"/>
      <c r="D78" s="18"/>
      <c r="E78" s="13"/>
      <c r="F78" s="22"/>
      <c r="G78" s="13"/>
      <c r="H78" s="22"/>
      <c r="I78" s="13"/>
      <c r="J78" s="22"/>
      <c r="K78" s="13"/>
      <c r="L78" s="22"/>
      <c r="M78" s="13"/>
    </row>
    <row r="79" spans="1:13" ht="16.5" customHeight="1">
      <c r="A79" s="42"/>
      <c r="B79" s="4"/>
      <c r="C79" s="30"/>
      <c r="D79" s="18"/>
      <c r="E79" s="13"/>
      <c r="F79" s="22"/>
      <c r="G79" s="13"/>
      <c r="H79" s="22"/>
      <c r="I79" s="13"/>
      <c r="J79" s="22"/>
      <c r="K79" s="13"/>
      <c r="L79" s="22"/>
      <c r="M79" s="13"/>
    </row>
    <row r="80" spans="1:13" ht="16.5" customHeight="1">
      <c r="A80" s="42"/>
      <c r="B80" s="4"/>
      <c r="C80" s="30"/>
      <c r="D80" s="18"/>
      <c r="E80" s="13"/>
      <c r="F80" s="22"/>
      <c r="G80" s="13"/>
      <c r="H80" s="22"/>
      <c r="I80" s="13"/>
      <c r="J80" s="22"/>
      <c r="K80" s="13"/>
      <c r="L80" s="22"/>
      <c r="M80" s="13"/>
    </row>
    <row r="81" spans="1:13" ht="16.5" customHeight="1">
      <c r="A81" s="73" t="s">
        <v>180</v>
      </c>
      <c r="B81" s="73"/>
      <c r="C81" s="109"/>
      <c r="D81" s="19"/>
      <c r="E81" s="14"/>
      <c r="F81" s="23"/>
      <c r="G81" s="14"/>
      <c r="H81" s="23"/>
      <c r="I81" s="14"/>
      <c r="J81" s="23"/>
      <c r="K81" s="14"/>
      <c r="L81" s="23"/>
      <c r="M81" s="14"/>
    </row>
    <row r="82" spans="1:13" ht="16.5" customHeight="1">
      <c r="A82" s="42"/>
      <c r="B82" s="4" t="s">
        <v>181</v>
      </c>
      <c r="C82" s="30"/>
      <c r="D82" s="18">
        <v>3</v>
      </c>
      <c r="E82" s="13">
        <v>3</v>
      </c>
      <c r="F82" s="22">
        <v>3</v>
      </c>
      <c r="G82" s="13">
        <v>3</v>
      </c>
      <c r="H82" s="22">
        <v>2</v>
      </c>
      <c r="I82" s="13">
        <v>2</v>
      </c>
      <c r="J82" s="22">
        <v>1</v>
      </c>
      <c r="K82" s="13">
        <v>1</v>
      </c>
      <c r="L82" s="22">
        <v>1</v>
      </c>
      <c r="M82" s="13">
        <v>1</v>
      </c>
    </row>
    <row r="83" spans="1:13" ht="16.5" customHeight="1">
      <c r="A83" s="42"/>
      <c r="B83" s="4" t="s">
        <v>185</v>
      </c>
      <c r="C83" s="30"/>
      <c r="D83" s="18">
        <v>3</v>
      </c>
      <c r="E83" s="13">
        <v>3</v>
      </c>
      <c r="F83" s="22">
        <v>3</v>
      </c>
      <c r="G83" s="13">
        <v>3</v>
      </c>
      <c r="H83" s="22">
        <v>2</v>
      </c>
      <c r="I83" s="13">
        <v>2</v>
      </c>
      <c r="J83" s="22">
        <v>1</v>
      </c>
      <c r="K83" s="13">
        <v>1</v>
      </c>
      <c r="L83" s="22">
        <v>1</v>
      </c>
      <c r="M83" s="13">
        <v>1</v>
      </c>
    </row>
    <row r="84" spans="1:13" ht="16.5" customHeight="1">
      <c r="A84" s="42"/>
      <c r="B84" s="4" t="s">
        <v>186</v>
      </c>
      <c r="C84" s="30"/>
      <c r="D84" s="18">
        <v>3</v>
      </c>
      <c r="E84" s="13">
        <v>3</v>
      </c>
      <c r="F84" s="22">
        <v>3</v>
      </c>
      <c r="G84" s="13">
        <v>3</v>
      </c>
      <c r="H84" s="22">
        <v>2</v>
      </c>
      <c r="I84" s="13">
        <v>2</v>
      </c>
      <c r="J84" s="22">
        <v>1</v>
      </c>
      <c r="K84" s="13">
        <v>1</v>
      </c>
      <c r="L84" s="22">
        <v>1</v>
      </c>
      <c r="M84" s="13">
        <v>1</v>
      </c>
    </row>
    <row r="85" spans="1:13" customFormat="1" ht="16.5" customHeight="1">
      <c r="A85" s="42"/>
      <c r="B85" s="4" t="s">
        <v>182</v>
      </c>
      <c r="C85" s="30"/>
      <c r="D85" s="18">
        <v>3</v>
      </c>
      <c r="E85" s="13">
        <v>3</v>
      </c>
      <c r="F85" s="22">
        <v>3</v>
      </c>
      <c r="G85" s="13">
        <v>3</v>
      </c>
      <c r="H85" s="22">
        <v>2</v>
      </c>
      <c r="I85" s="13">
        <v>2</v>
      </c>
      <c r="J85" s="22">
        <v>1</v>
      </c>
      <c r="K85" s="13">
        <v>1</v>
      </c>
      <c r="L85" s="22">
        <v>1</v>
      </c>
      <c r="M85" s="13">
        <v>1</v>
      </c>
    </row>
    <row r="86" spans="1:13" ht="16.5" customHeight="1">
      <c r="A86" s="42"/>
      <c r="B86" s="4" t="s">
        <v>183</v>
      </c>
      <c r="C86" s="30"/>
      <c r="D86" s="18">
        <v>3</v>
      </c>
      <c r="E86" s="13">
        <v>3</v>
      </c>
      <c r="F86" s="22">
        <v>3</v>
      </c>
      <c r="G86" s="13">
        <v>3</v>
      </c>
      <c r="H86" s="22">
        <v>3</v>
      </c>
      <c r="I86" s="13">
        <v>3</v>
      </c>
      <c r="J86" s="22">
        <v>2</v>
      </c>
      <c r="K86" s="13">
        <v>2</v>
      </c>
      <c r="L86" s="22">
        <v>2</v>
      </c>
      <c r="M86" s="13">
        <v>2</v>
      </c>
    </row>
    <row r="87" spans="1:13" ht="16.5" customHeight="1">
      <c r="A87" s="42"/>
      <c r="B87" s="4" t="s">
        <v>184</v>
      </c>
      <c r="C87" s="30"/>
      <c r="D87" s="18">
        <v>3</v>
      </c>
      <c r="E87" s="13">
        <v>3</v>
      </c>
      <c r="F87" s="22">
        <v>3</v>
      </c>
      <c r="G87" s="13">
        <v>3</v>
      </c>
      <c r="H87" s="22">
        <v>3</v>
      </c>
      <c r="I87" s="13">
        <v>3</v>
      </c>
      <c r="J87" s="22">
        <v>2</v>
      </c>
      <c r="K87" s="13">
        <v>2</v>
      </c>
      <c r="L87" s="22">
        <v>2</v>
      </c>
      <c r="M87" s="13">
        <v>2</v>
      </c>
    </row>
    <row r="88" spans="1:13" ht="16.5" customHeight="1">
      <c r="A88" s="73" t="s">
        <v>188</v>
      </c>
      <c r="B88" s="73"/>
      <c r="C88" s="109"/>
      <c r="D88" s="19"/>
      <c r="E88" s="14"/>
      <c r="F88" s="23"/>
      <c r="G88" s="14"/>
      <c r="H88" s="23"/>
      <c r="I88" s="14"/>
      <c r="J88" s="23"/>
      <c r="K88" s="14"/>
      <c r="L88" s="23"/>
      <c r="M88" s="14"/>
    </row>
    <row r="89" spans="1:13" ht="16.5" customHeight="1">
      <c r="A89" s="42"/>
      <c r="B89" s="4" t="s">
        <v>189</v>
      </c>
      <c r="C89" s="30"/>
      <c r="D89" s="18">
        <v>3</v>
      </c>
      <c r="E89" s="13">
        <v>3</v>
      </c>
      <c r="F89" s="22">
        <v>3</v>
      </c>
      <c r="G89" s="13">
        <v>3</v>
      </c>
      <c r="H89" s="22">
        <v>3</v>
      </c>
      <c r="I89" s="13">
        <v>3</v>
      </c>
      <c r="J89" s="22">
        <v>3</v>
      </c>
      <c r="K89" s="13">
        <v>3</v>
      </c>
      <c r="L89" s="22">
        <v>3</v>
      </c>
      <c r="M89" s="13">
        <v>3</v>
      </c>
    </row>
    <row r="90" spans="1:13" ht="16.5" customHeight="1">
      <c r="A90" s="42"/>
      <c r="B90" s="4" t="s">
        <v>190</v>
      </c>
      <c r="C90" s="30"/>
      <c r="D90" s="18">
        <v>3</v>
      </c>
      <c r="E90" s="13">
        <v>3</v>
      </c>
      <c r="F90" s="22">
        <v>3</v>
      </c>
      <c r="G90" s="13">
        <v>3</v>
      </c>
      <c r="H90" s="22">
        <v>3</v>
      </c>
      <c r="I90" s="13">
        <v>3</v>
      </c>
      <c r="J90" s="22">
        <v>3</v>
      </c>
      <c r="K90" s="13">
        <v>3</v>
      </c>
      <c r="L90" s="22">
        <v>3</v>
      </c>
      <c r="M90" s="13">
        <v>3</v>
      </c>
    </row>
    <row r="91" spans="1:13" ht="16.5" customHeight="1">
      <c r="A91" s="73" t="s">
        <v>193</v>
      </c>
      <c r="B91" s="9"/>
      <c r="C91" s="32"/>
      <c r="D91" s="19"/>
      <c r="E91" s="14"/>
      <c r="F91" s="23"/>
      <c r="G91" s="14"/>
      <c r="H91" s="23"/>
      <c r="I91" s="14"/>
      <c r="J91" s="23"/>
      <c r="K91" s="14"/>
      <c r="L91" s="23"/>
      <c r="M91" s="14"/>
    </row>
    <row r="92" spans="1:13" customFormat="1" ht="16.5" customHeight="1">
      <c r="A92" s="42"/>
      <c r="B92" s="4" t="s">
        <v>194</v>
      </c>
      <c r="C92" s="30"/>
      <c r="D92" s="18">
        <v>3</v>
      </c>
      <c r="E92" s="13">
        <v>3</v>
      </c>
      <c r="F92" s="22">
        <v>3</v>
      </c>
      <c r="G92" s="13">
        <v>3</v>
      </c>
      <c r="H92" s="22">
        <v>2</v>
      </c>
      <c r="I92" s="13">
        <v>2</v>
      </c>
      <c r="J92" s="22">
        <v>1</v>
      </c>
      <c r="K92" s="13">
        <v>1</v>
      </c>
      <c r="L92" s="22">
        <v>1</v>
      </c>
      <c r="M92" s="13">
        <v>1</v>
      </c>
    </row>
    <row r="93" spans="1:13" ht="16.5" customHeight="1">
      <c r="A93" s="42"/>
      <c r="B93" s="4" t="s">
        <v>174</v>
      </c>
      <c r="C93" s="30"/>
      <c r="D93" s="18">
        <v>3</v>
      </c>
      <c r="E93" s="13">
        <v>3</v>
      </c>
      <c r="F93" s="22">
        <v>3</v>
      </c>
      <c r="G93" s="13">
        <v>3</v>
      </c>
      <c r="H93" s="22">
        <v>3</v>
      </c>
      <c r="I93" s="13">
        <v>3</v>
      </c>
      <c r="J93" s="22">
        <v>3</v>
      </c>
      <c r="K93" s="13">
        <v>3</v>
      </c>
      <c r="L93" s="22">
        <v>3</v>
      </c>
      <c r="M93" s="13">
        <v>3</v>
      </c>
    </row>
    <row r="94" spans="1:13" ht="16.5" customHeight="1">
      <c r="A94" s="42"/>
      <c r="B94" s="4" t="s">
        <v>175</v>
      </c>
      <c r="C94" s="30"/>
      <c r="D94" s="18">
        <v>3</v>
      </c>
      <c r="E94" s="13">
        <v>3</v>
      </c>
      <c r="F94" s="22">
        <v>3</v>
      </c>
      <c r="G94" s="13">
        <v>3</v>
      </c>
      <c r="H94" s="22">
        <v>3</v>
      </c>
      <c r="I94" s="13">
        <v>3</v>
      </c>
      <c r="J94" s="22">
        <v>3</v>
      </c>
      <c r="K94" s="13">
        <v>3</v>
      </c>
      <c r="L94" s="22">
        <v>3</v>
      </c>
      <c r="M94" s="13">
        <v>3</v>
      </c>
    </row>
    <row r="95" spans="1:13" ht="16.5" customHeight="1">
      <c r="A95" s="42"/>
      <c r="B95" s="4" t="s">
        <v>195</v>
      </c>
      <c r="C95" s="30"/>
      <c r="D95" s="18">
        <v>3</v>
      </c>
      <c r="E95" s="13">
        <v>3</v>
      </c>
      <c r="F95" s="22">
        <v>3</v>
      </c>
      <c r="G95" s="13">
        <v>3</v>
      </c>
      <c r="H95" s="22">
        <v>3</v>
      </c>
      <c r="I95" s="13">
        <v>3</v>
      </c>
      <c r="J95" s="22">
        <v>3</v>
      </c>
      <c r="K95" s="13">
        <v>3</v>
      </c>
      <c r="L95" s="22">
        <v>3</v>
      </c>
      <c r="M95" s="13">
        <v>3</v>
      </c>
    </row>
    <row r="96" spans="1:13" ht="16.5" customHeight="1">
      <c r="A96" s="42"/>
      <c r="B96" s="4" t="s">
        <v>196</v>
      </c>
      <c r="C96" s="30"/>
      <c r="D96" s="18">
        <v>3</v>
      </c>
      <c r="E96" s="13">
        <v>3</v>
      </c>
      <c r="F96" s="22">
        <v>3</v>
      </c>
      <c r="G96" s="13">
        <v>3</v>
      </c>
      <c r="H96" s="22">
        <v>3</v>
      </c>
      <c r="I96" s="13">
        <v>3</v>
      </c>
      <c r="J96" s="22">
        <v>3</v>
      </c>
      <c r="K96" s="13">
        <v>3</v>
      </c>
      <c r="L96" s="22">
        <v>3</v>
      </c>
      <c r="M96" s="13">
        <v>3</v>
      </c>
    </row>
    <row r="97" spans="1:13" ht="16.5" customHeight="1"/>
    <row r="98" spans="1:13" ht="16.5" customHeight="1"/>
    <row r="99" spans="1:13" customFormat="1" ht="16.5" customHeight="1">
      <c r="A99" s="44"/>
      <c r="B99" s="2"/>
      <c r="C99" s="33"/>
      <c r="D99" s="20"/>
      <c r="E99" s="10"/>
      <c r="F99" s="24"/>
      <c r="G99" s="10"/>
      <c r="H99" s="24"/>
      <c r="I99" s="10"/>
      <c r="J99" s="24"/>
      <c r="K99" s="10"/>
      <c r="L99" s="24"/>
      <c r="M99" s="10"/>
    </row>
    <row r="100" spans="1:13" ht="16.5" customHeight="1"/>
    <row r="101" spans="1:13" ht="16.5" customHeight="1"/>
    <row r="102" spans="1:13" ht="16.5" customHeight="1"/>
    <row r="103" spans="1:13" customFormat="1" ht="16.5" customHeight="1">
      <c r="A103" s="44"/>
      <c r="B103" s="2"/>
      <c r="C103" s="33"/>
      <c r="D103" s="20"/>
      <c r="E103" s="10"/>
      <c r="F103" s="24"/>
      <c r="G103" s="10"/>
      <c r="H103" s="24"/>
      <c r="I103" s="10"/>
      <c r="J103" s="24"/>
      <c r="K103" s="10"/>
      <c r="L103" s="24"/>
      <c r="M103" s="10"/>
    </row>
    <row r="104" spans="1:13" customFormat="1" ht="16.5" customHeight="1">
      <c r="A104" s="44"/>
      <c r="B104" s="2"/>
      <c r="C104" s="33"/>
      <c r="D104" s="20"/>
      <c r="E104" s="10"/>
      <c r="F104" s="24"/>
      <c r="G104" s="10"/>
      <c r="H104" s="24"/>
      <c r="I104" s="10"/>
      <c r="J104" s="24"/>
      <c r="K104" s="10"/>
      <c r="L104" s="24"/>
      <c r="M104" s="10"/>
    </row>
    <row r="105" spans="1:13" customFormat="1" ht="16.5" customHeight="1">
      <c r="A105" s="44"/>
      <c r="B105" s="2"/>
      <c r="C105" s="33"/>
      <c r="D105" s="20"/>
      <c r="E105" s="10"/>
      <c r="F105" s="24"/>
      <c r="G105" s="10"/>
      <c r="H105" s="24"/>
      <c r="I105" s="10"/>
      <c r="J105" s="24"/>
      <c r="K105" s="10"/>
      <c r="L105" s="24"/>
      <c r="M105" s="10"/>
    </row>
    <row r="106" spans="1:13" customFormat="1" ht="16.5" customHeight="1">
      <c r="A106" s="44"/>
      <c r="B106" s="2"/>
      <c r="C106" s="33"/>
      <c r="D106" s="20"/>
      <c r="E106" s="10"/>
      <c r="F106" s="24"/>
      <c r="G106" s="10"/>
      <c r="H106" s="24"/>
      <c r="I106" s="10"/>
      <c r="J106" s="24"/>
      <c r="K106" s="10"/>
      <c r="L106" s="24"/>
      <c r="M106" s="10"/>
    </row>
    <row r="107" spans="1:13" customFormat="1" ht="16.5" customHeight="1">
      <c r="A107" s="44"/>
      <c r="B107" s="2"/>
      <c r="C107" s="33"/>
      <c r="D107" s="20"/>
      <c r="E107" s="10"/>
      <c r="F107" s="24"/>
      <c r="G107" s="10"/>
      <c r="H107" s="24"/>
      <c r="I107" s="10"/>
      <c r="J107" s="24"/>
      <c r="K107" s="10"/>
      <c r="L107" s="24"/>
      <c r="M107" s="10"/>
    </row>
    <row r="108" spans="1:13" customFormat="1" ht="16.5" customHeight="1">
      <c r="A108" s="44"/>
      <c r="B108" s="2"/>
      <c r="C108" s="33"/>
      <c r="D108" s="20"/>
      <c r="E108" s="10"/>
      <c r="F108" s="24"/>
      <c r="G108" s="10"/>
      <c r="H108" s="24"/>
      <c r="I108" s="10"/>
      <c r="J108" s="24"/>
      <c r="K108" s="10"/>
      <c r="L108" s="24"/>
      <c r="M108" s="10"/>
    </row>
    <row r="109" spans="1:13" ht="16.5" customHeight="1"/>
    <row r="110" spans="1:13" customFormat="1" ht="16.5" customHeight="1">
      <c r="A110" s="44"/>
      <c r="B110" s="2"/>
      <c r="C110" s="33"/>
      <c r="D110" s="20"/>
      <c r="E110" s="10"/>
      <c r="F110" s="24"/>
      <c r="G110" s="10"/>
      <c r="H110" s="24"/>
      <c r="I110" s="10"/>
      <c r="J110" s="24"/>
      <c r="K110" s="10"/>
      <c r="L110" s="24"/>
      <c r="M110" s="10"/>
    </row>
    <row r="111" spans="1:13" ht="16.5" customHeight="1"/>
    <row r="112" spans="1:13" ht="16.5" customHeight="1"/>
    <row r="113" spans="1:13" ht="16.5" customHeight="1"/>
    <row r="114" spans="1:13" ht="16.5" customHeight="1"/>
    <row r="115" spans="1:13" customFormat="1" ht="16.5" customHeight="1">
      <c r="A115" s="44"/>
      <c r="B115" s="2"/>
      <c r="C115" s="33"/>
      <c r="D115" s="20"/>
      <c r="E115" s="10"/>
      <c r="F115" s="24"/>
      <c r="G115" s="10"/>
      <c r="H115" s="24"/>
      <c r="I115" s="10"/>
      <c r="J115" s="24"/>
      <c r="K115" s="10"/>
      <c r="L115" s="24"/>
      <c r="M115" s="10"/>
    </row>
    <row r="116" spans="1:13" ht="16.5" customHeight="1"/>
    <row r="117" spans="1:13" ht="16.5" customHeight="1"/>
    <row r="118" spans="1:13" ht="16.5" customHeight="1"/>
    <row r="119" spans="1:13" ht="16.5" customHeight="1"/>
    <row r="120" spans="1:13" ht="16.5" customHeight="1"/>
    <row r="121" spans="1:13" ht="16.5" customHeight="1"/>
    <row r="122" spans="1:13" ht="16.5" customHeight="1"/>
    <row r="123" spans="1:13" customFormat="1" ht="16.5" customHeight="1">
      <c r="A123" s="44"/>
      <c r="B123" s="2"/>
      <c r="C123" s="33"/>
      <c r="D123" s="20"/>
      <c r="E123" s="10"/>
      <c r="F123" s="24"/>
      <c r="G123" s="10"/>
      <c r="H123" s="24"/>
      <c r="I123" s="10"/>
      <c r="J123" s="24"/>
      <c r="K123" s="10"/>
      <c r="L123" s="24"/>
      <c r="M123" s="10"/>
    </row>
    <row r="124" spans="1:13" ht="16.5" customHeight="1"/>
    <row r="125" spans="1:13" ht="16.5" customHeight="1"/>
    <row r="126" spans="1:13" ht="16.5" customHeight="1"/>
    <row r="127" spans="1:13" ht="16.5" customHeight="1"/>
    <row r="128" spans="1:13" ht="16.5" customHeight="1"/>
    <row r="129" spans="1:13" ht="16.5" customHeight="1"/>
    <row r="130" spans="1:13" ht="16.5" customHeight="1"/>
    <row r="131" spans="1:13" customFormat="1" ht="16.5" customHeight="1">
      <c r="A131" s="44"/>
      <c r="B131" s="2"/>
      <c r="C131" s="33"/>
      <c r="D131" s="20"/>
      <c r="E131" s="10"/>
      <c r="F131" s="24"/>
      <c r="G131" s="10"/>
      <c r="H131" s="24"/>
      <c r="I131" s="10"/>
      <c r="J131" s="24"/>
      <c r="K131" s="10"/>
      <c r="L131" s="24"/>
      <c r="M131" s="10"/>
    </row>
    <row r="132" spans="1:13" ht="16.5" customHeight="1"/>
    <row r="133" spans="1:13" ht="16.5" customHeight="1"/>
    <row r="134" spans="1:13" ht="16.5" customHeight="1"/>
    <row r="135" spans="1:13" ht="16.5" customHeight="1"/>
    <row r="136" spans="1:13" ht="16.5" customHeight="1"/>
    <row r="137" spans="1:13" customFormat="1" ht="16.5" customHeight="1">
      <c r="A137" s="44"/>
      <c r="B137" s="2"/>
      <c r="C137" s="33"/>
      <c r="D137" s="20"/>
      <c r="E137" s="10"/>
      <c r="F137" s="24"/>
      <c r="G137" s="10"/>
      <c r="H137" s="24"/>
      <c r="I137" s="10"/>
      <c r="J137" s="24"/>
      <c r="K137" s="10"/>
      <c r="L137" s="24"/>
      <c r="M137" s="10"/>
    </row>
    <row r="138" spans="1:13" ht="16.5" customHeight="1"/>
    <row r="143" spans="1:13" customFormat="1" ht="16.5" customHeight="1">
      <c r="A143" s="44"/>
      <c r="B143" s="2"/>
      <c r="C143" s="33"/>
      <c r="D143" s="20"/>
      <c r="E143" s="10"/>
      <c r="F143" s="24"/>
      <c r="G143" s="10"/>
      <c r="H143" s="24"/>
      <c r="I143" s="10"/>
      <c r="J143" s="24"/>
      <c r="K143" s="10"/>
      <c r="L143" s="24"/>
      <c r="M143" s="10"/>
    </row>
    <row r="144" spans="1:13" ht="16.5" customHeight="1"/>
    <row r="146" spans="1:13" ht="16.5" customHeight="1"/>
    <row r="147" spans="1:13" ht="16.5" customHeight="1"/>
    <row r="148" spans="1:13" ht="16.5" customHeight="1"/>
    <row r="149" spans="1:13" ht="16.5" customHeight="1"/>
    <row r="150" spans="1:13" ht="16.5" customHeight="1"/>
    <row r="151" spans="1:13" customFormat="1" ht="16.5" customHeight="1">
      <c r="A151" s="44"/>
      <c r="B151" s="2"/>
      <c r="C151" s="33"/>
      <c r="D151" s="20"/>
      <c r="E151" s="10"/>
      <c r="F151" s="24"/>
      <c r="G151" s="10"/>
      <c r="H151" s="24"/>
      <c r="I151" s="10"/>
      <c r="J151" s="24"/>
      <c r="K151" s="10"/>
      <c r="L151" s="24"/>
      <c r="M151" s="10"/>
    </row>
    <row r="152" spans="1:13" ht="16.5" customHeight="1"/>
    <row r="153" spans="1:13" ht="16.5" customHeight="1"/>
    <row r="154" spans="1:13" ht="16.5" customHeight="1"/>
    <row r="155" spans="1:13" ht="16.5" customHeight="1"/>
    <row r="156" spans="1:13" ht="16.5" customHeight="1"/>
    <row r="157" spans="1:13" ht="16.5" customHeight="1"/>
    <row r="158" spans="1:13" ht="16.5" customHeight="1"/>
    <row r="159" spans="1:13" customFormat="1" ht="16.5" customHeight="1">
      <c r="A159" s="44"/>
      <c r="B159" s="2"/>
      <c r="C159" s="33"/>
      <c r="D159" s="20"/>
      <c r="E159" s="10"/>
      <c r="F159" s="24"/>
      <c r="G159" s="10"/>
      <c r="H159" s="24"/>
      <c r="I159" s="10"/>
      <c r="J159" s="24"/>
      <c r="K159" s="10"/>
      <c r="L159" s="24"/>
      <c r="M159" s="10"/>
    </row>
    <row r="160" spans="1:13" ht="16.5" customHeight="1"/>
    <row r="161" spans="1:13" ht="16.5" customHeight="1"/>
    <row r="162" spans="1:13" ht="16.5" customHeight="1"/>
    <row r="164" spans="1:13" ht="16.5" customHeight="1"/>
    <row r="165" spans="1:13" customFormat="1">
      <c r="A165" s="44"/>
      <c r="B165" s="2"/>
      <c r="C165" s="33"/>
      <c r="D165" s="20"/>
      <c r="E165" s="10"/>
      <c r="F165" s="24"/>
      <c r="G165" s="10"/>
      <c r="H165" s="24"/>
      <c r="I165" s="10"/>
      <c r="J165" s="24"/>
      <c r="K165" s="10"/>
      <c r="L165" s="24"/>
      <c r="M165" s="10"/>
    </row>
    <row r="166" spans="1:13" customFormat="1">
      <c r="A166" s="44"/>
      <c r="B166" s="2"/>
      <c r="C166" s="33"/>
      <c r="D166" s="20"/>
      <c r="E166" s="10"/>
      <c r="F166" s="24"/>
      <c r="G166" s="10"/>
      <c r="H166" s="24"/>
      <c r="I166" s="10"/>
      <c r="J166" s="24"/>
      <c r="K166" s="10"/>
      <c r="L166" s="24"/>
      <c r="M166" s="10"/>
    </row>
    <row r="167" spans="1:13" ht="16.5" customHeight="1"/>
    <row r="168" spans="1:13" customFormat="1" ht="16.5" customHeight="1">
      <c r="A168" s="44"/>
      <c r="B168" s="2"/>
      <c r="C168" s="33"/>
      <c r="D168" s="20"/>
      <c r="E168" s="10"/>
      <c r="F168" s="24"/>
      <c r="G168" s="10"/>
      <c r="H168" s="24"/>
      <c r="I168" s="10"/>
      <c r="J168" s="24"/>
      <c r="K168" s="10"/>
      <c r="L168" s="24"/>
      <c r="M168" s="10"/>
    </row>
    <row r="169" spans="1:13" ht="16.5" customHeight="1"/>
    <row r="170" spans="1:13" ht="16.5" customHeight="1"/>
    <row r="171" spans="1:13" ht="16.5" customHeight="1"/>
    <row r="172" spans="1:13" ht="16.5" customHeight="1"/>
    <row r="173" spans="1:13" ht="16.5" customHeight="1"/>
    <row r="174" spans="1:13" ht="16.5" customHeight="1"/>
    <row r="179" spans="1:13" customFormat="1">
      <c r="A179" s="44"/>
      <c r="B179" s="2"/>
      <c r="C179" s="33"/>
      <c r="D179" s="20"/>
      <c r="E179" s="10"/>
      <c r="F179" s="24"/>
      <c r="G179" s="10"/>
      <c r="H179" s="24"/>
      <c r="I179" s="10"/>
      <c r="J179" s="24"/>
      <c r="K179" s="10"/>
      <c r="L179" s="24"/>
      <c r="M179" s="10"/>
    </row>
    <row r="180" spans="1:13" ht="16.5" customHeight="1"/>
    <row r="181" spans="1:13" ht="16.5" customHeight="1"/>
    <row r="186" spans="1:13" customFormat="1">
      <c r="A186" s="44"/>
      <c r="B186" s="2"/>
      <c r="C186" s="33"/>
      <c r="D186" s="20"/>
      <c r="E186" s="10"/>
      <c r="F186" s="24"/>
      <c r="G186" s="10"/>
      <c r="H186" s="24"/>
      <c r="I186" s="10"/>
      <c r="J186" s="24"/>
      <c r="K186" s="10"/>
      <c r="L186" s="24"/>
      <c r="M186" s="10"/>
    </row>
    <row r="187" spans="1:13" ht="16.5" customHeight="1"/>
    <row r="188" spans="1:13" ht="15.75" customHeight="1"/>
    <row r="189" spans="1:13" customFormat="1" ht="16.5" customHeight="1">
      <c r="A189" s="44"/>
      <c r="B189" s="2"/>
      <c r="C189" s="33"/>
      <c r="D189" s="20"/>
      <c r="E189" s="10"/>
      <c r="F189" s="24"/>
      <c r="G189" s="10"/>
      <c r="H189" s="24"/>
      <c r="I189" s="10"/>
      <c r="J189" s="24"/>
      <c r="K189" s="10"/>
      <c r="L189" s="24"/>
      <c r="M189" s="10"/>
    </row>
    <row r="190" spans="1:13" customFormat="1" ht="16.5" customHeight="1">
      <c r="A190" s="44"/>
      <c r="B190" s="2"/>
      <c r="C190" s="33"/>
      <c r="D190" s="20"/>
      <c r="E190" s="10"/>
      <c r="F190" s="24"/>
      <c r="G190" s="10"/>
      <c r="H190" s="24"/>
      <c r="I190" s="10"/>
      <c r="J190" s="24"/>
      <c r="K190" s="10"/>
      <c r="L190" s="24"/>
      <c r="M190" s="10"/>
    </row>
    <row r="191" spans="1:13" customFormat="1" ht="16.5" customHeight="1">
      <c r="A191" s="44"/>
      <c r="B191" s="2"/>
      <c r="C191" s="33"/>
      <c r="D191" s="20"/>
      <c r="E191" s="10"/>
      <c r="F191" s="24"/>
      <c r="G191" s="10"/>
      <c r="H191" s="24"/>
      <c r="I191" s="10"/>
      <c r="J191" s="24"/>
      <c r="K191" s="10"/>
      <c r="L191" s="24"/>
      <c r="M191" s="10"/>
    </row>
    <row r="192" spans="1:13" customFormat="1" ht="16.5" customHeight="1">
      <c r="A192" s="44"/>
      <c r="B192" s="2"/>
      <c r="C192" s="33"/>
      <c r="D192" s="20"/>
      <c r="E192" s="10"/>
      <c r="F192" s="24"/>
      <c r="G192" s="10"/>
      <c r="H192" s="24"/>
      <c r="I192" s="10"/>
      <c r="J192" s="24"/>
      <c r="K192" s="10"/>
      <c r="L192" s="24"/>
      <c r="M192" s="10"/>
    </row>
    <row r="193" spans="1:16" customFormat="1" ht="16.5" customHeight="1">
      <c r="A193" s="44"/>
      <c r="B193" s="2"/>
      <c r="C193" s="33"/>
      <c r="D193" s="20"/>
      <c r="E193" s="10"/>
      <c r="F193" s="24"/>
      <c r="G193" s="10"/>
      <c r="H193" s="24"/>
      <c r="I193" s="10"/>
      <c r="J193" s="24"/>
      <c r="K193" s="10"/>
      <c r="L193" s="24"/>
      <c r="M193" s="10"/>
    </row>
    <row r="194" spans="1:16" customFormat="1" ht="16.5" customHeight="1">
      <c r="A194" s="44"/>
      <c r="B194" s="2"/>
      <c r="C194" s="33"/>
      <c r="D194" s="20"/>
      <c r="E194" s="10"/>
      <c r="F194" s="24"/>
      <c r="G194" s="10"/>
      <c r="H194" s="24"/>
      <c r="I194" s="10"/>
      <c r="J194" s="24"/>
      <c r="K194" s="10"/>
      <c r="L194" s="24"/>
      <c r="M194" s="10"/>
    </row>
    <row r="195" spans="1:16" ht="16.5" customHeight="1"/>
    <row r="196" spans="1:16" ht="16.5" customHeight="1"/>
    <row r="197" spans="1:16" ht="16.5" customHeight="1">
      <c r="O197"/>
    </row>
    <row r="198" spans="1:16" ht="16.5" customHeight="1"/>
    <row r="199" spans="1:16" ht="16.5" customHeight="1"/>
    <row r="200" spans="1:16" customFormat="1" ht="16.5" customHeight="1">
      <c r="A200" s="44"/>
      <c r="B200" s="2"/>
      <c r="C200" s="33"/>
      <c r="D200" s="20"/>
      <c r="E200" s="10"/>
      <c r="F200" s="24"/>
      <c r="G200" s="10"/>
      <c r="H200" s="24"/>
      <c r="I200" s="10"/>
      <c r="J200" s="24"/>
      <c r="K200" s="10"/>
      <c r="L200" s="24"/>
      <c r="M200" s="10"/>
      <c r="O200" s="1"/>
    </row>
    <row r="201" spans="1:16" customFormat="1" ht="16.5" customHeight="1">
      <c r="A201" s="44"/>
      <c r="B201" s="2"/>
      <c r="C201" s="33"/>
      <c r="D201" s="20"/>
      <c r="E201" s="10"/>
      <c r="F201" s="24"/>
      <c r="G201" s="10"/>
      <c r="H201" s="24"/>
      <c r="I201" s="10"/>
      <c r="J201" s="24"/>
      <c r="K201" s="10"/>
      <c r="L201" s="24"/>
      <c r="M201" s="10"/>
      <c r="O201" s="1"/>
    </row>
    <row r="202" spans="1:16" ht="16.5" customHeight="1"/>
    <row r="203" spans="1:16" ht="16.5" customHeight="1"/>
    <row r="204" spans="1:16" ht="16.5" customHeight="1"/>
    <row r="205" spans="1:16" ht="16.5" customHeight="1"/>
    <row r="206" spans="1:16" customFormat="1" ht="16.5" customHeight="1">
      <c r="A206" s="44"/>
      <c r="B206" s="2"/>
      <c r="C206" s="33"/>
      <c r="D206" s="20"/>
      <c r="E206" s="10"/>
      <c r="F206" s="24"/>
      <c r="G206" s="10"/>
      <c r="H206" s="24"/>
      <c r="I206" s="10"/>
      <c r="J206" s="24"/>
      <c r="K206" s="10"/>
      <c r="L206" s="24"/>
      <c r="M206" s="10"/>
    </row>
    <row r="207" spans="1:16" customFormat="1" ht="16.5" customHeight="1">
      <c r="A207" s="44"/>
      <c r="B207" s="2"/>
      <c r="C207" s="33"/>
      <c r="D207" s="20"/>
      <c r="E207" s="10"/>
      <c r="F207" s="24"/>
      <c r="G207" s="10"/>
      <c r="H207" s="24"/>
      <c r="I207" s="10"/>
      <c r="J207" s="24"/>
      <c r="K207" s="10"/>
      <c r="L207" s="24"/>
      <c r="M207" s="10"/>
      <c r="P207" s="1"/>
    </row>
    <row r="208" spans="1:16" ht="16.5" customHeight="1"/>
    <row r="209" spans="1:16" ht="16.5" customHeight="1"/>
    <row r="210" spans="1:16" ht="16.5" customHeight="1"/>
    <row r="211" spans="1:16" ht="16.5" customHeight="1"/>
    <row r="212" spans="1:16" ht="16.5" customHeight="1"/>
    <row r="213" spans="1:16" ht="16.5" customHeight="1"/>
    <row r="214" spans="1:16" ht="16.5" customHeight="1"/>
    <row r="215" spans="1:16" ht="16.5" customHeight="1"/>
    <row r="216" spans="1:16" ht="16.5" customHeight="1"/>
    <row r="217" spans="1:16" customFormat="1" ht="16.5" customHeight="1">
      <c r="A217" s="44"/>
      <c r="B217" s="2"/>
      <c r="C217" s="33"/>
      <c r="D217" s="20"/>
      <c r="E217" s="10"/>
      <c r="F217" s="24"/>
      <c r="G217" s="10"/>
      <c r="H217" s="24"/>
      <c r="I217" s="10"/>
      <c r="J217" s="24"/>
      <c r="K217" s="10"/>
      <c r="L217" s="24"/>
      <c r="M217" s="10"/>
      <c r="P217" s="1"/>
    </row>
    <row r="218" spans="1:16" ht="16.5" customHeight="1"/>
    <row r="219" spans="1:16" ht="16.5" customHeight="1"/>
    <row r="220" spans="1:16" ht="16.5" customHeight="1"/>
    <row r="221" spans="1:16" ht="16.5" customHeight="1"/>
    <row r="222" spans="1:16" ht="16.5" customHeight="1"/>
    <row r="223" spans="1:16" customFormat="1" ht="16.5" customHeight="1">
      <c r="A223" s="44"/>
      <c r="B223" s="2"/>
      <c r="C223" s="33"/>
      <c r="D223" s="20"/>
      <c r="E223" s="10"/>
      <c r="F223" s="24"/>
      <c r="G223" s="10"/>
      <c r="H223" s="24"/>
      <c r="I223" s="10"/>
      <c r="J223" s="24"/>
      <c r="K223" s="10"/>
      <c r="L223" s="24"/>
      <c r="M223" s="10"/>
    </row>
    <row r="224" spans="1:16" ht="16.5" customHeight="1"/>
    <row r="225" spans="1:13" ht="16.5" customHeight="1"/>
    <row r="226" spans="1:13" ht="16.5" customHeight="1"/>
    <row r="227" spans="1:13" ht="16.5" customHeight="1"/>
    <row r="228" spans="1:13" ht="16.5" customHeight="1"/>
    <row r="229" spans="1:13" ht="16.5" customHeight="1"/>
    <row r="230" spans="1:13" ht="16.5" customHeight="1"/>
    <row r="231" spans="1:13" ht="16.5" customHeight="1"/>
    <row r="232" spans="1:13" ht="16.5" customHeight="1"/>
    <row r="233" spans="1:13" customFormat="1" ht="16.5" customHeight="1">
      <c r="A233" s="44"/>
      <c r="B233" s="2"/>
      <c r="C233" s="33"/>
      <c r="D233" s="20"/>
      <c r="E233" s="10"/>
      <c r="F233" s="24"/>
      <c r="G233" s="10"/>
      <c r="H233" s="24"/>
      <c r="I233" s="10"/>
      <c r="J233" s="24"/>
      <c r="K233" s="10"/>
      <c r="L233" s="24"/>
      <c r="M233" s="10"/>
    </row>
    <row r="234" spans="1:13" ht="16.5" customHeight="1"/>
    <row r="235" spans="1:13" ht="16.5" customHeight="1"/>
    <row r="236" spans="1:13" ht="16.5" customHeight="1"/>
    <row r="237" spans="1:13" ht="16.5" customHeight="1"/>
    <row r="238" spans="1:13" ht="16.5" customHeight="1"/>
    <row r="239" spans="1:13" customFormat="1" ht="16.5" customHeight="1">
      <c r="A239" s="44"/>
      <c r="B239" s="2"/>
      <c r="C239" s="33"/>
      <c r="D239" s="20"/>
      <c r="E239" s="10"/>
      <c r="F239" s="24"/>
      <c r="G239" s="10"/>
      <c r="H239" s="24"/>
      <c r="I239" s="10"/>
      <c r="J239" s="24"/>
      <c r="K239" s="10"/>
      <c r="L239" s="24"/>
      <c r="M239" s="10"/>
    </row>
    <row r="240" spans="1:13" ht="16.5" customHeight="1"/>
    <row r="241" spans="1:13" ht="16.5" customHeight="1"/>
    <row r="242" spans="1:13" ht="16.5" customHeight="1"/>
    <row r="243" spans="1:13" ht="16.5" customHeight="1"/>
    <row r="244" spans="1:13" ht="16.5" customHeight="1"/>
    <row r="245" spans="1:13" customFormat="1" ht="16.5" customHeight="1">
      <c r="A245" s="44"/>
      <c r="B245" s="2"/>
      <c r="C245" s="33"/>
      <c r="D245" s="20"/>
      <c r="E245" s="10"/>
      <c r="F245" s="24"/>
      <c r="G245" s="10"/>
      <c r="H245" s="24"/>
      <c r="I245" s="10"/>
      <c r="J245" s="24"/>
      <c r="K245" s="10"/>
      <c r="L245" s="24"/>
      <c r="M245" s="10"/>
    </row>
    <row r="247" spans="1:13" ht="16.5" customHeight="1"/>
    <row r="248" spans="1:13" ht="16.5" customHeight="1"/>
    <row r="249" spans="1:13" ht="16.5" customHeight="1"/>
    <row r="250" spans="1:13" ht="16.5" customHeight="1"/>
    <row r="251" spans="1:13" ht="16.5" customHeight="1"/>
    <row r="252" spans="1:13" ht="16.5" customHeight="1"/>
    <row r="253" spans="1:13" ht="16.5" customHeight="1"/>
    <row r="254" spans="1:13" customFormat="1" ht="16.5" customHeight="1">
      <c r="A254" s="44"/>
      <c r="B254" s="2"/>
      <c r="C254" s="33"/>
      <c r="D254" s="20"/>
      <c r="E254" s="10"/>
      <c r="F254" s="24"/>
      <c r="G254" s="10"/>
      <c r="H254" s="24"/>
      <c r="I254" s="10"/>
      <c r="J254" s="24"/>
      <c r="K254" s="10"/>
      <c r="L254" s="24"/>
      <c r="M254" s="10"/>
    </row>
    <row r="255" spans="1:13" ht="16.5" customHeight="1"/>
    <row r="256" spans="1:13" ht="16.5" customHeight="1"/>
    <row r="257" spans="1:13" ht="16.5" customHeight="1"/>
    <row r="258" spans="1:13" ht="16.5" customHeight="1"/>
    <row r="259" spans="1:13" ht="16.5" customHeight="1"/>
    <row r="260" spans="1:13" ht="16.5" customHeight="1"/>
    <row r="261" spans="1:13" ht="16.5" customHeight="1"/>
    <row r="262" spans="1:13" ht="16.5" customHeight="1"/>
    <row r="263" spans="1:13" customFormat="1" ht="16.5" customHeight="1">
      <c r="A263" s="44"/>
      <c r="B263" s="2"/>
      <c r="C263" s="33"/>
      <c r="D263" s="20"/>
      <c r="E263" s="10"/>
      <c r="F263" s="24"/>
      <c r="G263" s="10"/>
      <c r="H263" s="24"/>
      <c r="I263" s="10"/>
      <c r="J263" s="24"/>
      <c r="K263" s="10"/>
      <c r="L263" s="24"/>
      <c r="M263" s="10"/>
    </row>
    <row r="264" spans="1:13" ht="16.5" customHeight="1"/>
    <row r="265" spans="1:13" customFormat="1">
      <c r="A265" s="44"/>
      <c r="B265" s="2"/>
      <c r="C265" s="33"/>
      <c r="D265" s="20"/>
      <c r="E265" s="10"/>
      <c r="F265" s="24"/>
      <c r="G265" s="10"/>
      <c r="H265" s="24"/>
      <c r="I265" s="10"/>
      <c r="J265" s="24"/>
      <c r="K265" s="10"/>
      <c r="L265" s="24"/>
      <c r="M265" s="10"/>
    </row>
    <row r="266" spans="1:13" customFormat="1">
      <c r="A266" s="44"/>
      <c r="B266" s="2"/>
      <c r="C266" s="33"/>
      <c r="D266" s="20"/>
      <c r="E266" s="10"/>
      <c r="F266" s="24"/>
      <c r="G266" s="10"/>
      <c r="H266" s="24"/>
      <c r="I266" s="10"/>
      <c r="J266" s="24"/>
      <c r="K266" s="10"/>
      <c r="L266" s="24"/>
      <c r="M266" s="10"/>
    </row>
    <row r="267" spans="1:13" customFormat="1">
      <c r="A267" s="44"/>
      <c r="B267" s="2"/>
      <c r="C267" s="33"/>
      <c r="D267" s="20"/>
      <c r="E267" s="10"/>
      <c r="F267" s="24"/>
      <c r="G267" s="10"/>
      <c r="H267" s="24"/>
      <c r="I267" s="10"/>
      <c r="J267" s="24"/>
      <c r="K267" s="10"/>
      <c r="L267" s="24"/>
      <c r="M267" s="10"/>
    </row>
    <row r="268" spans="1:13" customFormat="1">
      <c r="A268" s="44"/>
      <c r="B268" s="2"/>
      <c r="C268" s="33"/>
      <c r="D268" s="20"/>
      <c r="E268" s="10"/>
      <c r="F268" s="24"/>
      <c r="G268" s="10"/>
      <c r="H268" s="24"/>
      <c r="I268" s="10"/>
      <c r="J268" s="24"/>
      <c r="K268" s="10"/>
      <c r="L268" s="24"/>
      <c r="M268" s="10"/>
    </row>
    <row r="269" spans="1:13" customFormat="1">
      <c r="A269" s="44"/>
      <c r="B269" s="2"/>
      <c r="C269" s="33"/>
      <c r="D269" s="20"/>
      <c r="E269" s="10"/>
      <c r="F269" s="24"/>
      <c r="G269" s="10"/>
      <c r="H269" s="24"/>
      <c r="I269" s="10"/>
      <c r="J269" s="24"/>
      <c r="K269" s="10"/>
      <c r="L269" s="24"/>
      <c r="M269" s="10"/>
    </row>
    <row r="270" spans="1:13" customFormat="1">
      <c r="A270" s="44"/>
      <c r="B270" s="2"/>
      <c r="C270" s="33"/>
      <c r="D270" s="20"/>
      <c r="E270" s="10"/>
      <c r="F270" s="24"/>
      <c r="G270" s="10"/>
      <c r="H270" s="24"/>
      <c r="I270" s="10"/>
      <c r="J270" s="24"/>
      <c r="K270" s="10"/>
      <c r="L270" s="24"/>
      <c r="M270" s="10"/>
    </row>
    <row r="271" spans="1:13" customFormat="1">
      <c r="A271" s="44"/>
      <c r="B271" s="2"/>
      <c r="C271" s="33"/>
      <c r="D271" s="20"/>
      <c r="E271" s="10"/>
      <c r="F271" s="24"/>
      <c r="G271" s="10"/>
      <c r="H271" s="24"/>
      <c r="I271" s="10"/>
      <c r="J271" s="24"/>
      <c r="K271" s="10"/>
      <c r="L271" s="24"/>
      <c r="M271" s="10"/>
    </row>
    <row r="272" spans="1:13" customFormat="1" ht="16.5" customHeight="1">
      <c r="A272" s="44"/>
      <c r="B272" s="2"/>
      <c r="C272" s="33"/>
      <c r="D272" s="20"/>
      <c r="E272" s="10"/>
      <c r="F272" s="24"/>
      <c r="G272" s="10"/>
      <c r="H272" s="24"/>
      <c r="I272" s="10"/>
      <c r="J272" s="24"/>
      <c r="K272" s="10"/>
      <c r="L272" s="24"/>
      <c r="M272" s="10"/>
    </row>
    <row r="273" spans="1:13" ht="16.5" customHeight="1"/>
    <row r="274" spans="1:13" customFormat="1">
      <c r="A274" s="44"/>
      <c r="B274" s="2"/>
      <c r="C274" s="33"/>
      <c r="D274" s="20"/>
      <c r="E274" s="10"/>
      <c r="F274" s="24"/>
      <c r="G274" s="10"/>
      <c r="H274" s="24"/>
      <c r="I274" s="10"/>
      <c r="J274" s="24"/>
      <c r="K274" s="10"/>
      <c r="L274" s="24"/>
      <c r="M274" s="10"/>
    </row>
    <row r="275" spans="1:13" customFormat="1">
      <c r="A275" s="44"/>
      <c r="B275" s="2"/>
      <c r="C275" s="33"/>
      <c r="D275" s="20"/>
      <c r="E275" s="10"/>
      <c r="F275" s="24"/>
      <c r="G275" s="10"/>
      <c r="H275" s="24"/>
      <c r="I275" s="10"/>
      <c r="J275" s="24"/>
      <c r="K275" s="10"/>
      <c r="L275" s="24"/>
      <c r="M275" s="10"/>
    </row>
    <row r="276" spans="1:13" customFormat="1">
      <c r="A276" s="44"/>
      <c r="B276" s="2"/>
      <c r="C276" s="33"/>
      <c r="D276" s="20"/>
      <c r="E276" s="10"/>
      <c r="F276" s="24"/>
      <c r="G276" s="10"/>
      <c r="H276" s="24"/>
      <c r="I276" s="10"/>
      <c r="J276" s="24"/>
      <c r="K276" s="10"/>
      <c r="L276" s="24"/>
      <c r="M276" s="10"/>
    </row>
    <row r="277" spans="1:13" customFormat="1">
      <c r="A277" s="44"/>
      <c r="B277" s="2"/>
      <c r="C277" s="33"/>
      <c r="D277" s="20"/>
      <c r="E277" s="10"/>
      <c r="F277" s="24"/>
      <c r="G277" s="10"/>
      <c r="H277" s="24"/>
      <c r="I277" s="10"/>
      <c r="J277" s="24"/>
      <c r="K277" s="10"/>
      <c r="L277" s="24"/>
      <c r="M277" s="10"/>
    </row>
    <row r="278" spans="1:13" customFormat="1">
      <c r="A278" s="44"/>
      <c r="B278" s="2"/>
      <c r="C278" s="33"/>
      <c r="D278" s="20"/>
      <c r="E278" s="10"/>
      <c r="F278" s="24"/>
      <c r="G278" s="10"/>
      <c r="H278" s="24"/>
      <c r="I278" s="10"/>
      <c r="J278" s="24"/>
      <c r="K278" s="10"/>
      <c r="L278" s="24"/>
      <c r="M278" s="10"/>
    </row>
    <row r="279" spans="1:13" customFormat="1">
      <c r="A279" s="44"/>
      <c r="B279" s="2"/>
      <c r="C279" s="33"/>
      <c r="D279" s="20"/>
      <c r="E279" s="10"/>
      <c r="F279" s="24"/>
      <c r="G279" s="10"/>
      <c r="H279" s="24"/>
      <c r="I279" s="10"/>
      <c r="J279" s="24"/>
      <c r="K279" s="10"/>
      <c r="L279" s="24"/>
      <c r="M279" s="10"/>
    </row>
    <row r="280" spans="1:13" customFormat="1" ht="16.5" customHeight="1">
      <c r="A280" s="44"/>
      <c r="B280" s="2"/>
      <c r="C280" s="33"/>
      <c r="D280" s="20"/>
      <c r="E280" s="10"/>
      <c r="F280" s="24"/>
      <c r="G280" s="10"/>
      <c r="H280" s="24"/>
      <c r="I280" s="10"/>
      <c r="J280" s="24"/>
      <c r="K280" s="10"/>
      <c r="L280" s="24"/>
      <c r="M280" s="10"/>
    </row>
    <row r="281" spans="1:13" ht="16.5" customHeight="1"/>
    <row r="282" spans="1:13" customFormat="1">
      <c r="A282" s="44"/>
      <c r="B282" s="2"/>
      <c r="C282" s="33"/>
      <c r="D282" s="20"/>
      <c r="E282" s="10"/>
      <c r="F282" s="24"/>
      <c r="G282" s="10"/>
      <c r="H282" s="24"/>
      <c r="I282" s="10"/>
      <c r="J282" s="24"/>
      <c r="K282" s="10"/>
      <c r="L282" s="24"/>
      <c r="M282" s="10"/>
    </row>
    <row r="289" spans="1:13" customFormat="1" ht="16.5" customHeight="1">
      <c r="A289" s="44"/>
      <c r="B289" s="2"/>
      <c r="C289" s="33"/>
      <c r="D289" s="20"/>
      <c r="E289" s="10"/>
      <c r="F289" s="24"/>
      <c r="G289" s="10"/>
      <c r="H289" s="24"/>
      <c r="I289" s="10"/>
      <c r="J289" s="24"/>
      <c r="K289" s="10"/>
      <c r="L289" s="24"/>
      <c r="M289" s="10"/>
    </row>
    <row r="290" spans="1:13" ht="16.5" customHeight="1"/>
    <row r="297" spans="1:13" customFormat="1" ht="16.5" customHeight="1">
      <c r="A297" s="44"/>
      <c r="B297" s="2"/>
      <c r="C297" s="33"/>
      <c r="D297" s="20"/>
      <c r="E297" s="10"/>
      <c r="F297" s="24"/>
      <c r="G297" s="10"/>
      <c r="H297" s="24"/>
      <c r="I297" s="10"/>
      <c r="J297" s="24"/>
      <c r="K297" s="10"/>
      <c r="L297" s="24"/>
      <c r="M297" s="10"/>
    </row>
    <row r="298" spans="1:13" ht="16.5" customHeight="1"/>
    <row r="301" spans="1:13" ht="16.5" customHeight="1"/>
    <row r="302" spans="1:13" ht="16.5" customHeight="1"/>
    <row r="303" spans="1:13" ht="16.5" customHeight="1"/>
    <row r="304" spans="1:13" ht="16.5" customHeight="1"/>
    <row r="305" spans="1:13" customFormat="1" ht="16.5" customHeight="1">
      <c r="A305" s="44"/>
      <c r="B305" s="2"/>
      <c r="C305" s="33"/>
      <c r="D305" s="20"/>
      <c r="E305" s="10"/>
      <c r="F305" s="24"/>
      <c r="G305" s="10"/>
      <c r="H305" s="24"/>
      <c r="I305" s="10"/>
      <c r="J305" s="24"/>
      <c r="K305" s="10"/>
      <c r="L305" s="24"/>
      <c r="M305" s="10"/>
    </row>
    <row r="306" spans="1:13" ht="17.25" customHeight="1"/>
    <row r="310" spans="1:13" customFormat="1">
      <c r="A310" s="44"/>
      <c r="B310" s="2"/>
      <c r="C310" s="33"/>
      <c r="D310" s="20"/>
      <c r="E310" s="10"/>
      <c r="F310" s="24"/>
      <c r="G310" s="10"/>
      <c r="H310" s="24"/>
      <c r="I310" s="10"/>
      <c r="J310" s="24"/>
      <c r="K310" s="10"/>
      <c r="L310" s="24"/>
      <c r="M310" s="10"/>
    </row>
    <row r="312" spans="1:13" ht="16.5" customHeight="1"/>
    <row r="314" spans="1:13" customFormat="1">
      <c r="A314" s="44"/>
      <c r="B314" s="2"/>
      <c r="C314" s="33"/>
      <c r="D314" s="20"/>
      <c r="E314" s="10"/>
      <c r="F314" s="24"/>
      <c r="G314" s="10"/>
      <c r="H314" s="24"/>
      <c r="I314" s="10"/>
      <c r="J314" s="24"/>
      <c r="K314" s="10"/>
      <c r="L314" s="24"/>
      <c r="M314" s="10"/>
    </row>
    <row r="316" spans="1:13" ht="16.5" customHeight="1"/>
    <row r="317" spans="1:13" ht="16.5" customHeight="1"/>
    <row r="318" spans="1:13" ht="16.5" customHeight="1"/>
    <row r="320" spans="1:13" customFormat="1">
      <c r="A320" s="44"/>
      <c r="B320" s="2"/>
      <c r="C320" s="33"/>
      <c r="D320" s="20"/>
      <c r="E320" s="10"/>
      <c r="F320" s="24"/>
      <c r="G320" s="10"/>
      <c r="H320" s="24"/>
      <c r="I320" s="10"/>
      <c r="J320" s="24"/>
      <c r="K320" s="10"/>
      <c r="L320" s="24"/>
      <c r="M320" s="10"/>
    </row>
    <row r="322" spans="1:13" ht="16.5" customHeight="1"/>
    <row r="323" spans="1:13" ht="16.5" customHeight="1"/>
    <row r="324" spans="1:13" ht="16.5" customHeight="1"/>
    <row r="326" spans="1:13" customFormat="1">
      <c r="A326" s="44"/>
      <c r="B326" s="2"/>
      <c r="C326" s="33"/>
      <c r="D326" s="20"/>
      <c r="E326" s="10"/>
      <c r="F326" s="24"/>
      <c r="G326" s="10"/>
      <c r="H326" s="24"/>
      <c r="I326" s="10"/>
      <c r="J326" s="24"/>
      <c r="K326" s="10"/>
      <c r="L326" s="24"/>
      <c r="M326" s="10"/>
    </row>
    <row r="328" spans="1:13" ht="16.5" customHeight="1"/>
    <row r="329" spans="1:13" ht="16.5" customHeight="1"/>
    <row r="330" spans="1:13" ht="16.5" customHeight="1"/>
    <row r="331" spans="1:13" ht="16.5" customHeight="1"/>
    <row r="332" spans="1:13" ht="16.5" customHeight="1"/>
    <row r="333" spans="1:13" customFormat="1">
      <c r="A333" s="44"/>
      <c r="B333" s="2"/>
      <c r="C333" s="33"/>
      <c r="D333" s="20"/>
      <c r="E333" s="10"/>
      <c r="F333" s="24"/>
      <c r="G333" s="10"/>
      <c r="H333" s="24"/>
      <c r="I333" s="10"/>
      <c r="J333" s="24"/>
      <c r="K333" s="10"/>
      <c r="L333" s="24"/>
      <c r="M333" s="10"/>
    </row>
    <row r="335" spans="1:13" ht="16.5" customHeight="1"/>
    <row r="336" spans="1:13" ht="16.5" customHeight="1"/>
    <row r="337" spans="1:13" ht="16.5" customHeight="1"/>
    <row r="338" spans="1:13" ht="16.5" customHeight="1"/>
    <row r="339" spans="1:13" ht="16.5" customHeight="1"/>
    <row r="340" spans="1:13" customFormat="1">
      <c r="A340" s="44"/>
      <c r="B340" s="2"/>
      <c r="C340" s="33"/>
      <c r="D340" s="20"/>
      <c r="E340" s="10"/>
      <c r="F340" s="24"/>
      <c r="G340" s="10"/>
      <c r="H340" s="24"/>
      <c r="I340" s="10"/>
      <c r="J340" s="24"/>
      <c r="K340" s="10"/>
      <c r="L340" s="24"/>
      <c r="M340" s="10"/>
    </row>
    <row r="342" spans="1:13" ht="16.5" customHeight="1"/>
    <row r="343" spans="1:13" ht="16.5" customHeight="1"/>
    <row r="344" spans="1:13" ht="16.5" customHeight="1"/>
    <row r="345" spans="1:13" ht="16.5" customHeight="1"/>
    <row r="346" spans="1:13" ht="16.5" customHeight="1"/>
    <row r="347" spans="1:13" customFormat="1">
      <c r="A347" s="44"/>
      <c r="B347" s="2"/>
      <c r="C347" s="33"/>
      <c r="D347" s="20"/>
      <c r="E347" s="10"/>
      <c r="F347" s="24"/>
      <c r="G347" s="10"/>
      <c r="H347" s="24"/>
      <c r="I347" s="10"/>
      <c r="J347" s="24"/>
      <c r="K347" s="10"/>
      <c r="L347" s="24"/>
      <c r="M347" s="10"/>
    </row>
    <row r="349" spans="1:13" ht="16.5" customHeight="1"/>
    <row r="350" spans="1:13" ht="16.5" customHeight="1"/>
    <row r="351" spans="1:13" customFormat="1">
      <c r="A351" s="44"/>
      <c r="B351" s="2"/>
      <c r="C351" s="33"/>
      <c r="D351" s="20"/>
      <c r="E351" s="10"/>
      <c r="F351" s="24"/>
      <c r="G351" s="10"/>
      <c r="H351" s="24"/>
      <c r="I351" s="10"/>
      <c r="J351" s="24"/>
      <c r="K351" s="10"/>
      <c r="L351" s="24"/>
      <c r="M351" s="10"/>
    </row>
    <row r="353" spans="1:13" ht="16.5" customHeight="1"/>
    <row r="354" spans="1:13" ht="16.5" customHeight="1"/>
    <row r="355" spans="1:13" ht="16.5" customHeight="1"/>
    <row r="356" spans="1:13" ht="16.5" customHeight="1"/>
    <row r="358" spans="1:13" customFormat="1">
      <c r="A358" s="44"/>
      <c r="B358" s="2"/>
      <c r="C358" s="33"/>
      <c r="D358" s="20"/>
      <c r="E358" s="10"/>
      <c r="F358" s="24"/>
      <c r="G358" s="10"/>
      <c r="H358" s="24"/>
      <c r="I358" s="10"/>
      <c r="J358" s="24"/>
      <c r="K358" s="10"/>
      <c r="L358" s="24"/>
      <c r="M358" s="10"/>
    </row>
    <row r="361" spans="1:13" ht="16.5" customHeight="1"/>
    <row r="362" spans="1:13" ht="16.5" customHeight="1"/>
    <row r="364" spans="1:13" ht="16.5" customHeight="1"/>
    <row r="365" spans="1:13" ht="16.5" customHeight="1"/>
    <row r="366" spans="1:13" customFormat="1">
      <c r="A366" s="44"/>
      <c r="B366" s="2"/>
      <c r="C366" s="33"/>
      <c r="D366" s="20"/>
      <c r="E366" s="10"/>
      <c r="F366" s="24"/>
      <c r="G366" s="10"/>
      <c r="H366" s="24"/>
      <c r="I366" s="10"/>
      <c r="J366" s="24"/>
      <c r="K366" s="10"/>
      <c r="L366" s="24"/>
      <c r="M366" s="10"/>
    </row>
    <row r="372" spans="1:13" ht="16.5" customHeight="1"/>
    <row r="373" spans="1:13" ht="16.5" customHeight="1"/>
    <row r="374" spans="1:13" customFormat="1">
      <c r="A374" s="44"/>
      <c r="B374" s="2"/>
      <c r="C374" s="33"/>
      <c r="D374" s="20"/>
      <c r="E374" s="10"/>
      <c r="F374" s="24"/>
      <c r="G374" s="10"/>
      <c r="H374" s="24"/>
      <c r="I374" s="10"/>
      <c r="J374" s="24"/>
      <c r="K374" s="10"/>
      <c r="L374" s="24"/>
      <c r="M374" s="10"/>
    </row>
    <row r="376" spans="1:13" ht="16.5" customHeight="1"/>
    <row r="377" spans="1:13" ht="16.5" customHeight="1"/>
    <row r="378" spans="1:13" ht="16.5" customHeight="1"/>
    <row r="379" spans="1:13" ht="16.5" customHeight="1"/>
    <row r="380" spans="1:13" ht="16.5" customHeight="1"/>
    <row r="382" spans="1:13" ht="16.5" customHeight="1"/>
    <row r="383" spans="1:13" ht="16.5" customHeight="1"/>
    <row r="384" spans="1:13" customFormat="1">
      <c r="A384" s="44"/>
      <c r="B384" s="2"/>
      <c r="C384" s="33"/>
      <c r="D384" s="20"/>
      <c r="E384" s="10"/>
      <c r="F384" s="24"/>
      <c r="G384" s="10"/>
      <c r="H384" s="24"/>
      <c r="I384" s="10"/>
      <c r="J384" s="24"/>
      <c r="K384" s="10"/>
      <c r="L384" s="24"/>
      <c r="M384" s="10"/>
    </row>
    <row r="386" spans="1:13" ht="16.5" customHeight="1"/>
    <row r="387" spans="1:13" ht="16.5" customHeight="1"/>
    <row r="388" spans="1:13" ht="16.5" customHeight="1"/>
    <row r="390" spans="1:13" customFormat="1">
      <c r="A390" s="44"/>
      <c r="B390" s="2"/>
      <c r="C390" s="33"/>
      <c r="D390" s="20"/>
      <c r="E390" s="10"/>
      <c r="F390" s="24"/>
      <c r="G390" s="10"/>
      <c r="H390" s="24"/>
      <c r="I390" s="10"/>
      <c r="J390" s="24"/>
      <c r="K390" s="10"/>
      <c r="L390" s="24"/>
      <c r="M390" s="10"/>
    </row>
    <row r="393" spans="1:13" ht="16.5" customHeight="1"/>
    <row r="394" spans="1:13" ht="16.5" customHeight="1"/>
    <row r="395" spans="1:13" ht="16.5" customHeight="1"/>
    <row r="396" spans="1:13" ht="16.5" customHeight="1"/>
    <row r="397" spans="1:13" ht="16.5" customHeight="1"/>
    <row r="398" spans="1:13" customFormat="1">
      <c r="A398" s="44"/>
      <c r="B398" s="2"/>
      <c r="C398" s="33"/>
      <c r="D398" s="20"/>
      <c r="E398" s="10"/>
      <c r="F398" s="24"/>
      <c r="G398" s="10"/>
      <c r="H398" s="24"/>
      <c r="I398" s="10"/>
      <c r="J398" s="24"/>
      <c r="K398" s="10"/>
      <c r="L398" s="24"/>
      <c r="M398" s="10"/>
    </row>
    <row r="400" spans="1:13" ht="16.5" customHeight="1"/>
    <row r="401" spans="1:13" ht="16.5" customHeight="1"/>
    <row r="402" spans="1:13" ht="16.5" customHeight="1"/>
    <row r="403" spans="1:13" ht="16.5" customHeight="1"/>
    <row r="404" spans="1:13" ht="16.5" customHeight="1"/>
    <row r="405" spans="1:13" customFormat="1">
      <c r="A405" s="44"/>
      <c r="B405" s="2"/>
      <c r="C405" s="33"/>
      <c r="D405" s="20"/>
      <c r="E405" s="10"/>
      <c r="F405" s="24"/>
      <c r="G405" s="10"/>
      <c r="H405" s="24"/>
      <c r="I405" s="10"/>
      <c r="J405" s="24"/>
      <c r="K405" s="10"/>
      <c r="L405" s="24"/>
      <c r="M405" s="10"/>
    </row>
    <row r="407" spans="1:13" ht="16.5" customHeight="1"/>
    <row r="408" spans="1:13" ht="16.5" customHeight="1"/>
    <row r="409" spans="1:13" ht="16.5" customHeight="1"/>
    <row r="410" spans="1:13" ht="16.5" customHeight="1"/>
    <row r="411" spans="1:13" ht="16.5" customHeight="1"/>
    <row r="412" spans="1:13" customFormat="1">
      <c r="A412" s="44"/>
      <c r="B412" s="2"/>
      <c r="C412" s="33"/>
      <c r="D412" s="20"/>
      <c r="E412" s="10"/>
      <c r="F412" s="24"/>
      <c r="G412" s="10"/>
      <c r="H412" s="24"/>
      <c r="I412" s="10"/>
      <c r="J412" s="24"/>
      <c r="K412" s="10"/>
      <c r="L412" s="24"/>
      <c r="M412" s="10"/>
    </row>
    <row r="415" spans="1:13" ht="16.5" customHeight="1"/>
    <row r="416" spans="1:13" ht="16.5" customHeight="1"/>
    <row r="417" spans="1:13" ht="16.5" customHeight="1"/>
    <row r="418" spans="1:13" ht="16.5" customHeight="1"/>
    <row r="419" spans="1:13" ht="16.5" customHeight="1"/>
    <row r="420" spans="1:13" customFormat="1">
      <c r="A420" s="44"/>
      <c r="B420" s="2"/>
      <c r="C420" s="33"/>
      <c r="D420" s="20"/>
      <c r="E420" s="10"/>
      <c r="F420" s="24"/>
      <c r="G420" s="10"/>
      <c r="H420" s="24"/>
      <c r="I420" s="10"/>
      <c r="J420" s="24"/>
      <c r="K420" s="10"/>
      <c r="L420" s="24"/>
      <c r="M420" s="10"/>
    </row>
    <row r="422" spans="1:13" ht="16.5" customHeight="1"/>
    <row r="423" spans="1:13" ht="16.5" customHeight="1"/>
    <row r="424" spans="1:13" ht="16.5" customHeight="1"/>
    <row r="425" spans="1:13" ht="16.5" customHeight="1"/>
    <row r="426" spans="1:13" ht="16.5" customHeight="1"/>
    <row r="427" spans="1:13" customFormat="1">
      <c r="A427" s="44"/>
      <c r="B427" s="2"/>
      <c r="C427" s="33"/>
      <c r="D427" s="20"/>
      <c r="E427" s="10"/>
      <c r="F427" s="24"/>
      <c r="G427" s="10"/>
      <c r="H427" s="24"/>
      <c r="I427" s="10"/>
      <c r="J427" s="24"/>
      <c r="K427" s="10"/>
      <c r="L427" s="24"/>
      <c r="M427" s="10"/>
    </row>
    <row r="429" spans="1:13" ht="16.5" customHeight="1"/>
    <row r="430" spans="1:13" ht="16.5" customHeight="1"/>
    <row r="431" spans="1:13" ht="16.5" customHeight="1"/>
    <row r="432" spans="1:13" ht="16.5" customHeight="1"/>
    <row r="433" spans="1:13" ht="16.5" customHeight="1"/>
    <row r="434" spans="1:13" customFormat="1">
      <c r="A434" s="44"/>
      <c r="B434" s="2"/>
      <c r="C434" s="33"/>
      <c r="D434" s="20"/>
      <c r="E434" s="10"/>
      <c r="F434" s="24"/>
      <c r="G434" s="10"/>
      <c r="H434" s="24"/>
      <c r="I434" s="10"/>
      <c r="J434" s="24"/>
      <c r="K434" s="10"/>
      <c r="L434" s="24"/>
      <c r="M434" s="10"/>
    </row>
    <row r="436" spans="1:13" ht="16.5" customHeight="1"/>
    <row r="437" spans="1:13" ht="16.5" customHeight="1"/>
    <row r="438" spans="1:13" ht="16.5" customHeight="1"/>
    <row r="439" spans="1:13" ht="16.5" customHeight="1"/>
    <row r="440" spans="1:13" ht="16.5" customHeight="1"/>
    <row r="441" spans="1:13" customFormat="1">
      <c r="A441" s="44"/>
      <c r="B441" s="2"/>
      <c r="C441" s="33"/>
      <c r="D441" s="20"/>
      <c r="E441" s="10"/>
      <c r="F441" s="24"/>
      <c r="G441" s="10"/>
      <c r="H441" s="24"/>
      <c r="I441" s="10"/>
      <c r="J441" s="24"/>
      <c r="K441" s="10"/>
      <c r="L441" s="24"/>
      <c r="M441" s="10"/>
    </row>
    <row r="445" spans="1:13" ht="16.5" customHeight="1"/>
    <row r="446" spans="1:13" ht="16.5" customHeight="1"/>
    <row r="447" spans="1:13" ht="16.5" customHeight="1"/>
    <row r="448" spans="1:13" ht="16.5" customHeight="1"/>
    <row r="449" spans="1:13" customFormat="1">
      <c r="A449" s="44"/>
      <c r="B449" s="2"/>
      <c r="C449" s="33"/>
      <c r="D449" s="20"/>
      <c r="E449" s="10"/>
      <c r="F449" s="24"/>
      <c r="G449" s="10"/>
      <c r="H449" s="24"/>
      <c r="I449" s="10"/>
      <c r="J449" s="24"/>
      <c r="K449" s="10"/>
      <c r="L449" s="24"/>
      <c r="M449" s="10"/>
    </row>
    <row r="451" spans="1:13" ht="16.5" customHeight="1"/>
    <row r="452" spans="1:13" ht="16.5" customHeight="1"/>
    <row r="453" spans="1:13" ht="16.5" customHeight="1"/>
    <row r="454" spans="1:13" ht="16.5" customHeight="1"/>
    <row r="455" spans="1:13" ht="16.5" customHeight="1"/>
    <row r="456" spans="1:13" customFormat="1">
      <c r="A456" s="44"/>
      <c r="B456" s="2"/>
      <c r="C456" s="33"/>
      <c r="D456" s="20"/>
      <c r="E456" s="10"/>
      <c r="F456" s="24"/>
      <c r="G456" s="10"/>
      <c r="H456" s="24"/>
      <c r="I456" s="10"/>
      <c r="J456" s="24"/>
      <c r="K456" s="10"/>
      <c r="L456" s="24"/>
      <c r="M456" s="10"/>
    </row>
    <row r="458" spans="1:13" ht="16.5" customHeight="1"/>
    <row r="459" spans="1:13" ht="16.5" customHeight="1"/>
    <row r="460" spans="1:13" ht="16.5" customHeight="1"/>
    <row r="461" spans="1:13" ht="16.5" customHeight="1"/>
    <row r="462" spans="1:13" ht="16.5" customHeight="1"/>
    <row r="463" spans="1:13" customFormat="1">
      <c r="A463" s="44"/>
      <c r="B463" s="2"/>
      <c r="C463" s="33"/>
      <c r="D463" s="20"/>
      <c r="E463" s="10"/>
      <c r="F463" s="24"/>
      <c r="G463" s="10"/>
      <c r="H463" s="24"/>
      <c r="I463" s="10"/>
      <c r="J463" s="24"/>
      <c r="K463" s="10"/>
      <c r="L463" s="24"/>
      <c r="M463" s="10"/>
    </row>
    <row r="465" spans="1:13" ht="16.5" customHeight="1"/>
    <row r="466" spans="1:13" ht="16.5" customHeight="1"/>
    <row r="467" spans="1:13" ht="16.5" customHeight="1"/>
    <row r="468" spans="1:13" ht="16.5" customHeight="1"/>
    <row r="469" spans="1:13" customFormat="1">
      <c r="A469" s="44"/>
      <c r="B469" s="2"/>
      <c r="C469" s="33"/>
      <c r="D469" s="20"/>
      <c r="E469" s="10"/>
      <c r="F469" s="24"/>
      <c r="G469" s="10"/>
      <c r="H469" s="24"/>
      <c r="I469" s="10"/>
      <c r="J469" s="24"/>
      <c r="K469" s="10"/>
      <c r="L469" s="24"/>
      <c r="M469" s="10"/>
    </row>
    <row r="471" spans="1:13" ht="16.5" customHeight="1"/>
    <row r="472" spans="1:13" ht="16.5" customHeight="1"/>
    <row r="474" spans="1:13" ht="16.5" customHeight="1"/>
    <row r="475" spans="1:13" ht="16.5" customHeight="1"/>
    <row r="476" spans="1:13" ht="16.5" customHeight="1"/>
    <row r="477" spans="1:13" customFormat="1">
      <c r="A477" s="44"/>
      <c r="B477" s="2"/>
      <c r="C477" s="33"/>
      <c r="D477" s="20"/>
      <c r="E477" s="10"/>
      <c r="F477" s="24"/>
      <c r="G477" s="10"/>
      <c r="H477" s="24"/>
      <c r="I477" s="10"/>
      <c r="J477" s="24"/>
      <c r="K477" s="10"/>
      <c r="L477" s="24"/>
      <c r="M477" s="10"/>
    </row>
    <row r="479" spans="1:13" ht="16.5" customHeight="1"/>
    <row r="480" spans="1:13" ht="16.5" customHeight="1"/>
    <row r="481" spans="1:13" ht="16.5" customHeight="1"/>
    <row r="483" spans="1:13" customFormat="1">
      <c r="A483" s="44"/>
      <c r="B483" s="2"/>
      <c r="C483" s="33"/>
      <c r="D483" s="20"/>
      <c r="E483" s="10"/>
      <c r="F483" s="24"/>
      <c r="G483" s="10"/>
      <c r="H483" s="24"/>
      <c r="I483" s="10"/>
      <c r="J483" s="24"/>
      <c r="K483" s="10"/>
      <c r="L483" s="24"/>
      <c r="M483" s="10"/>
    </row>
    <row r="485" spans="1:13" ht="20.25" customHeight="1"/>
    <row r="486" spans="1:13" ht="20.25" customHeight="1"/>
    <row r="487" spans="1:13" ht="16.5" customHeight="1"/>
    <row r="488" spans="1:13" ht="20.25" customHeight="1"/>
    <row r="489" spans="1:13" customFormat="1">
      <c r="A489" s="44"/>
      <c r="B489" s="2"/>
      <c r="C489" s="33"/>
      <c r="D489" s="20"/>
      <c r="E489" s="10"/>
      <c r="F489" s="24"/>
      <c r="G489" s="10"/>
      <c r="H489" s="24"/>
      <c r="I489" s="10"/>
      <c r="J489" s="24"/>
      <c r="K489" s="10"/>
      <c r="L489" s="24"/>
      <c r="M489" s="10"/>
    </row>
    <row r="492" spans="1:13" ht="16.5" customHeight="1"/>
    <row r="494" spans="1:13" ht="16.5" customHeight="1"/>
    <row r="495" spans="1:13" ht="16.5" customHeight="1"/>
    <row r="496" spans="1:13" ht="16.5" customHeight="1"/>
    <row r="497" spans="1:13" customFormat="1">
      <c r="A497" s="44"/>
      <c r="B497" s="2"/>
      <c r="C497" s="33"/>
      <c r="D497" s="20"/>
      <c r="E497" s="10"/>
      <c r="F497" s="24"/>
      <c r="G497" s="10"/>
      <c r="H497" s="24"/>
      <c r="I497" s="10"/>
      <c r="J497" s="24"/>
      <c r="K497" s="10"/>
      <c r="L497" s="24"/>
      <c r="M497" s="10"/>
    </row>
    <row r="499" spans="1:13" ht="16.5" customHeight="1"/>
    <row r="500" spans="1:13" ht="16.5" customHeight="1"/>
    <row r="501" spans="1:13" ht="16.5" customHeight="1"/>
    <row r="502" spans="1:13" ht="16.5" customHeight="1"/>
    <row r="503" spans="1:13" customFormat="1">
      <c r="A503" s="44"/>
      <c r="B503" s="2"/>
      <c r="C503" s="33"/>
      <c r="D503" s="20"/>
      <c r="E503" s="10"/>
      <c r="F503" s="24"/>
      <c r="G503" s="10"/>
      <c r="H503" s="24"/>
      <c r="I503" s="10"/>
      <c r="J503" s="24"/>
      <c r="K503" s="10"/>
      <c r="L503" s="24"/>
      <c r="M503" s="10"/>
    </row>
    <row r="505" spans="1:13" ht="15" customHeight="1"/>
    <row r="506" spans="1:13" ht="15" customHeight="1"/>
    <row r="507" spans="1:13" ht="16.5" customHeight="1"/>
    <row r="509" spans="1:13" customFormat="1">
      <c r="A509" s="44"/>
      <c r="B509" s="2"/>
      <c r="C509" s="33"/>
      <c r="D509" s="20"/>
      <c r="E509" s="10"/>
      <c r="F509" s="24"/>
      <c r="G509" s="10"/>
      <c r="H509" s="24"/>
      <c r="I509" s="10"/>
      <c r="J509" s="24"/>
      <c r="K509" s="10"/>
      <c r="L509" s="24"/>
      <c r="M509" s="10"/>
    </row>
    <row r="511" spans="1:13" ht="16.5" customHeight="1"/>
    <row r="514" spans="1:15" ht="16.5" customHeight="1"/>
    <row r="516" spans="1:15" customFormat="1">
      <c r="A516" s="44"/>
      <c r="B516" s="2"/>
      <c r="C516" s="33"/>
      <c r="D516" s="20"/>
      <c r="E516" s="10"/>
      <c r="F516" s="24"/>
      <c r="G516" s="10"/>
      <c r="H516" s="24"/>
      <c r="I516" s="10"/>
      <c r="J516" s="24"/>
      <c r="K516" s="10"/>
      <c r="L516" s="24"/>
      <c r="M516" s="10"/>
    </row>
    <row r="518" spans="1:15" ht="16.5" customHeight="1"/>
    <row r="521" spans="1:15" ht="32.25" customHeight="1"/>
    <row r="523" spans="1:15" customFormat="1">
      <c r="A523" s="44"/>
      <c r="B523" s="2"/>
      <c r="C523" s="33"/>
      <c r="D523" s="20"/>
      <c r="E523" s="10"/>
      <c r="F523" s="24"/>
      <c r="G523" s="10"/>
      <c r="H523" s="24"/>
      <c r="I523" s="10"/>
      <c r="J523" s="24"/>
      <c r="K523" s="10"/>
      <c r="L523" s="24"/>
      <c r="M523" s="10"/>
    </row>
    <row r="525" spans="1:15" ht="17.25" customHeight="1" thickBot="1">
      <c r="N525" s="201"/>
    </row>
    <row r="526" spans="1:15" ht="16.5" customHeight="1">
      <c r="N526" s="112" t="s">
        <v>660</v>
      </c>
    </row>
    <row r="527" spans="1:15" ht="16.5" customHeight="1">
      <c r="N527" s="113" t="s">
        <v>661</v>
      </c>
      <c r="O527" s="1">
        <f>300*0.05</f>
        <v>15</v>
      </c>
    </row>
    <row r="528" spans="1:15" ht="16.5" customHeight="1">
      <c r="N528" s="113" t="s">
        <v>662</v>
      </c>
    </row>
    <row r="529" spans="1:14" ht="16.5" customHeight="1"/>
    <row r="530" spans="1:14" ht="17.25" customHeight="1" thickBot="1">
      <c r="N530" s="74" t="s">
        <v>12</v>
      </c>
    </row>
    <row r="531" spans="1:14" customFormat="1">
      <c r="A531" s="44"/>
      <c r="B531" s="2"/>
      <c r="C531" s="33"/>
      <c r="D531" s="20"/>
      <c r="E531" s="10"/>
      <c r="F531" s="24"/>
      <c r="G531" s="10"/>
      <c r="H531" s="24"/>
      <c r="I531" s="10"/>
      <c r="J531" s="24"/>
      <c r="K531" s="10"/>
      <c r="L531" s="24"/>
      <c r="M531" s="10"/>
    </row>
    <row r="533" spans="1:14" ht="16.5" customHeight="1"/>
    <row r="534" spans="1:14" ht="16.5" customHeight="1"/>
    <row r="535" spans="1:14" ht="16.5" customHeight="1"/>
    <row r="536" spans="1:14" ht="16.5" customHeight="1"/>
    <row r="537" spans="1:14" ht="16.5" customHeight="1"/>
    <row r="538" spans="1:14" ht="16.5" customHeight="1"/>
    <row r="539" spans="1:14" customFormat="1">
      <c r="A539" s="44"/>
      <c r="B539" s="2"/>
      <c r="C539" s="33"/>
      <c r="D539" s="20"/>
      <c r="E539" s="10"/>
      <c r="F539" s="24"/>
      <c r="G539" s="10"/>
      <c r="H539" s="24"/>
      <c r="I539" s="10"/>
      <c r="J539" s="24"/>
      <c r="K539" s="10"/>
      <c r="L539" s="24"/>
      <c r="M539" s="10"/>
    </row>
    <row r="543" spans="1:14" ht="16.5" customHeight="1"/>
    <row r="544" spans="1:14" ht="16.5" customHeight="1"/>
    <row r="545" spans="1:13" customFormat="1">
      <c r="A545" s="44"/>
      <c r="B545" s="2"/>
      <c r="C545" s="33"/>
      <c r="D545" s="20"/>
      <c r="E545" s="10"/>
      <c r="F545" s="24"/>
      <c r="G545" s="10"/>
      <c r="H545" s="24"/>
      <c r="I545" s="10"/>
      <c r="J545" s="24"/>
      <c r="K545" s="10"/>
      <c r="L545" s="24"/>
      <c r="M545" s="10"/>
    </row>
    <row r="548" spans="1:13" ht="16.5" customHeight="1"/>
    <row r="549" spans="1:13" ht="16.5" customHeight="1"/>
    <row r="550" spans="1:13" ht="16.5" customHeight="1"/>
    <row r="551" spans="1:13" ht="16.5" customHeight="1"/>
    <row r="552" spans="1:13" ht="16.5" customHeight="1"/>
    <row r="553" spans="1:13" customFormat="1">
      <c r="A553" s="44"/>
      <c r="B553" s="2"/>
      <c r="C553" s="33"/>
      <c r="D553" s="20"/>
      <c r="E553" s="10"/>
      <c r="F553" s="24"/>
      <c r="G553" s="10"/>
      <c r="H553" s="24"/>
      <c r="I553" s="10"/>
      <c r="J553" s="24"/>
      <c r="K553" s="10"/>
      <c r="L553" s="24"/>
      <c r="M553" s="10"/>
    </row>
    <row r="555" spans="1:13" ht="16.5" customHeight="1"/>
    <row r="559" spans="1:13" ht="16.5" customHeight="1"/>
    <row r="561" spans="1:13" customFormat="1">
      <c r="A561" s="44"/>
      <c r="B561" s="2"/>
      <c r="C561" s="33"/>
      <c r="D561" s="20"/>
      <c r="E561" s="10"/>
      <c r="F561" s="24"/>
      <c r="G561" s="10"/>
      <c r="H561" s="24"/>
      <c r="I561" s="10"/>
      <c r="J561" s="24"/>
      <c r="K561" s="10"/>
      <c r="L561" s="24"/>
      <c r="M561" s="10"/>
    </row>
    <row r="563" spans="1:13" ht="20.25" customHeight="1"/>
    <row r="564" spans="1:13" ht="20.25" customHeight="1"/>
    <row r="565" spans="1:13" ht="20.25" customHeight="1"/>
    <row r="566" spans="1:13" ht="16.5" customHeight="1"/>
    <row r="567" spans="1:13" ht="20.25" customHeight="1"/>
    <row r="568" spans="1:13" customFormat="1">
      <c r="A568" s="44"/>
      <c r="B568" s="2"/>
      <c r="C568" s="33"/>
      <c r="D568" s="20"/>
      <c r="E568" s="10"/>
      <c r="F568" s="24"/>
      <c r="G568" s="10"/>
      <c r="H568" s="24"/>
      <c r="I568" s="10"/>
      <c r="J568" s="24"/>
      <c r="K568" s="10"/>
      <c r="L568" s="24"/>
      <c r="M568" s="10"/>
    </row>
    <row r="570" spans="1:13" ht="16.5" customHeight="1"/>
    <row r="571" spans="1:13" ht="16.5" customHeight="1"/>
    <row r="572" spans="1:13" ht="16.5" customHeight="1"/>
    <row r="573" spans="1:13" ht="16.5" customHeight="1"/>
    <row r="574" spans="1:13" ht="16.5" customHeight="1"/>
    <row r="575" spans="1:13" customFormat="1">
      <c r="A575" s="44"/>
      <c r="B575" s="2"/>
      <c r="C575" s="33"/>
      <c r="D575" s="20"/>
      <c r="E575" s="10"/>
      <c r="F575" s="24"/>
      <c r="G575" s="10"/>
      <c r="H575" s="24"/>
      <c r="I575" s="10"/>
      <c r="J575" s="24"/>
      <c r="K575" s="10"/>
      <c r="L575" s="24"/>
      <c r="M575" s="10"/>
    </row>
    <row r="578" spans="1:13" ht="16.5" customHeight="1"/>
    <row r="579" spans="1:13" ht="16.5" customHeight="1"/>
    <row r="580" spans="1:13" ht="16.5" customHeight="1"/>
    <row r="581" spans="1:13" ht="16.5" customHeight="1"/>
    <row r="582" spans="1:13" ht="16.5" customHeight="1"/>
    <row r="583" spans="1:13" customFormat="1">
      <c r="A583" s="44"/>
      <c r="B583" s="2"/>
      <c r="C583" s="33"/>
      <c r="D583" s="20"/>
      <c r="E583" s="10"/>
      <c r="F583" s="24"/>
      <c r="G583" s="10"/>
      <c r="H583" s="24"/>
      <c r="I583" s="10"/>
      <c r="J583" s="24"/>
      <c r="K583" s="10"/>
      <c r="L583" s="24"/>
      <c r="M583" s="10"/>
    </row>
    <row r="585" spans="1:13" ht="16.5" customHeight="1"/>
    <row r="586" spans="1:13" ht="16.5" customHeight="1"/>
    <row r="591" spans="1:13" customFormat="1">
      <c r="A591" s="44"/>
      <c r="B591" s="2"/>
      <c r="C591" s="33"/>
      <c r="D591" s="20"/>
      <c r="E591" s="10"/>
      <c r="F591" s="24"/>
      <c r="G591" s="10"/>
      <c r="H591" s="24"/>
      <c r="I591" s="10"/>
      <c r="J591" s="24"/>
      <c r="K591" s="10"/>
      <c r="L591" s="24"/>
      <c r="M591" s="10"/>
    </row>
    <row r="593" spans="1:13" ht="16.5" customHeight="1"/>
    <row r="594" spans="1:13" ht="51.75" customHeight="1"/>
    <row r="596" spans="1:13" ht="16.5" customHeight="1"/>
    <row r="598" spans="1:13" customFormat="1">
      <c r="A598" s="44"/>
      <c r="B598" s="2"/>
      <c r="C598" s="33"/>
      <c r="D598" s="20"/>
      <c r="E598" s="10"/>
      <c r="F598" s="24"/>
      <c r="G598" s="10"/>
      <c r="H598" s="24"/>
      <c r="I598" s="10"/>
      <c r="J598" s="24"/>
      <c r="K598" s="10"/>
      <c r="L598" s="24"/>
      <c r="M598" s="10"/>
    </row>
    <row r="600" spans="1:13" ht="16.5" customHeight="1"/>
    <row r="601" spans="1:13" ht="16.5" customHeight="1"/>
    <row r="602" spans="1:13" ht="16.5" customHeight="1"/>
    <row r="603" spans="1:13" ht="16.5" customHeight="1"/>
    <row r="604" spans="1:13" ht="16.5" customHeight="1"/>
    <row r="605" spans="1:13" ht="16.5" customHeight="1"/>
    <row r="606" spans="1:13" customFormat="1">
      <c r="A606" s="44"/>
      <c r="B606" s="2"/>
      <c r="C606" s="33"/>
      <c r="D606" s="20"/>
      <c r="E606" s="10"/>
      <c r="F606" s="24"/>
      <c r="G606" s="10"/>
      <c r="H606" s="24"/>
      <c r="I606" s="10"/>
      <c r="J606" s="24"/>
      <c r="K606" s="10"/>
      <c r="L606" s="24"/>
      <c r="M606" s="10"/>
    </row>
    <row r="610" spans="1:13" ht="16.5" customHeight="1"/>
    <row r="611" spans="1:13" ht="16.5" customHeight="1"/>
    <row r="612" spans="1:13" ht="16.5" customHeight="1"/>
    <row r="613" spans="1:13" ht="16.5" customHeight="1"/>
    <row r="614" spans="1:13" customFormat="1">
      <c r="A614" s="44"/>
      <c r="B614" s="2"/>
      <c r="C614" s="33"/>
      <c r="D614" s="20"/>
      <c r="E614" s="10"/>
      <c r="F614" s="24"/>
      <c r="G614" s="10"/>
      <c r="H614" s="24"/>
      <c r="I614" s="10"/>
      <c r="J614" s="24"/>
      <c r="K614" s="10"/>
      <c r="L614" s="24"/>
      <c r="M614" s="10"/>
    </row>
    <row r="616" spans="1:13" ht="16.5" customHeight="1"/>
    <row r="617" spans="1:13" ht="16.5" customHeight="1"/>
    <row r="618" spans="1:13" ht="16.5" customHeight="1"/>
    <row r="619" spans="1:13" ht="16.5" customHeight="1"/>
    <row r="620" spans="1:13" ht="16.5" customHeight="1"/>
    <row r="621" spans="1:13" customFormat="1">
      <c r="A621" s="44"/>
      <c r="B621" s="2"/>
      <c r="C621" s="33"/>
      <c r="D621" s="20"/>
      <c r="E621" s="10"/>
      <c r="F621" s="24"/>
      <c r="G621" s="10"/>
      <c r="H621" s="24"/>
      <c r="I621" s="10"/>
      <c r="J621" s="24"/>
      <c r="K621" s="10"/>
      <c r="L621" s="24"/>
      <c r="M621" s="10"/>
    </row>
    <row r="623" spans="1:13" ht="16.5" customHeight="1"/>
    <row r="624" spans="1:13" ht="16.5" customHeight="1"/>
    <row r="628" spans="1:17" customFormat="1">
      <c r="A628" s="44"/>
      <c r="B628" s="2"/>
      <c r="C628" s="33"/>
      <c r="D628" s="20"/>
      <c r="E628" s="10"/>
      <c r="F628" s="24"/>
      <c r="G628" s="10"/>
      <c r="H628" s="24"/>
      <c r="I628" s="10"/>
      <c r="J628" s="24"/>
      <c r="K628" s="10"/>
      <c r="L628" s="24"/>
      <c r="M628" s="10"/>
    </row>
    <row r="631" spans="1:17" s="6" customFormat="1" ht="16.5" customHeight="1">
      <c r="A631" s="44"/>
      <c r="B631" s="2"/>
      <c r="C631" s="33"/>
      <c r="D631" s="20"/>
      <c r="E631" s="10"/>
      <c r="F631" s="24"/>
      <c r="G631" s="10"/>
      <c r="H631" s="24"/>
      <c r="I631" s="10"/>
      <c r="J631" s="24"/>
      <c r="K631" s="10"/>
      <c r="L631" s="24"/>
      <c r="M631" s="10"/>
      <c r="N631" s="1"/>
      <c r="O631" s="1"/>
      <c r="P631" s="1"/>
      <c r="Q631" s="1"/>
    </row>
    <row r="632" spans="1:17" s="6" customFormat="1" ht="16.5" customHeight="1">
      <c r="A632" s="44"/>
      <c r="B632" s="2"/>
      <c r="C632" s="33"/>
      <c r="D632" s="20"/>
      <c r="E632" s="10"/>
      <c r="F632" s="24"/>
      <c r="G632" s="10"/>
      <c r="H632" s="24"/>
      <c r="I632" s="10"/>
      <c r="J632" s="24"/>
      <c r="K632" s="10"/>
      <c r="L632" s="24"/>
      <c r="M632" s="10"/>
      <c r="N632" s="1"/>
      <c r="O632" s="1"/>
      <c r="P632" s="1"/>
      <c r="Q632" s="1"/>
    </row>
    <row r="633" spans="1:17" ht="16.5" customHeight="1"/>
    <row r="634" spans="1:17" s="6" customFormat="1" ht="16.5" customHeight="1">
      <c r="A634" s="44"/>
      <c r="B634" s="2"/>
      <c r="C634" s="33"/>
      <c r="D634" s="20"/>
      <c r="E634" s="10"/>
      <c r="F634" s="24"/>
      <c r="G634" s="10"/>
      <c r="H634" s="24"/>
      <c r="I634" s="10"/>
      <c r="J634" s="24"/>
      <c r="K634" s="10"/>
      <c r="L634" s="24"/>
      <c r="M634" s="10"/>
      <c r="N634" s="1"/>
      <c r="O634" s="1"/>
      <c r="P634" s="1"/>
      <c r="Q634" s="1"/>
    </row>
    <row r="635" spans="1:17" customFormat="1">
      <c r="A635" s="44"/>
      <c r="B635" s="2"/>
      <c r="C635" s="33"/>
      <c r="D635" s="20"/>
      <c r="E635" s="10"/>
      <c r="F635" s="24"/>
      <c r="G635" s="10"/>
      <c r="H635" s="24"/>
      <c r="I635" s="10"/>
      <c r="J635" s="24"/>
      <c r="K635" s="10"/>
      <c r="L635" s="24"/>
      <c r="M635" s="10"/>
    </row>
    <row r="638" spans="1:17" s="6" customFormat="1" ht="16.5" customHeight="1">
      <c r="A638" s="44"/>
      <c r="B638" s="2"/>
      <c r="C638" s="33"/>
      <c r="D638" s="20"/>
      <c r="E638" s="10"/>
      <c r="F638" s="24"/>
      <c r="G638" s="10"/>
      <c r="H638" s="24"/>
      <c r="I638" s="10"/>
      <c r="J638" s="24"/>
      <c r="K638" s="10"/>
      <c r="L638" s="24"/>
      <c r="M638" s="10"/>
      <c r="N638" s="1"/>
      <c r="O638" s="1"/>
      <c r="P638" s="1"/>
      <c r="Q638" s="1"/>
    </row>
    <row r="639" spans="1:17" s="6" customFormat="1">
      <c r="A639" s="44"/>
      <c r="B639" s="2"/>
      <c r="C639" s="33"/>
      <c r="D639" s="20"/>
      <c r="E639" s="10"/>
      <c r="F639" s="24"/>
      <c r="G639" s="10"/>
      <c r="H639" s="24"/>
      <c r="I639" s="10"/>
      <c r="J639" s="24"/>
      <c r="K639" s="10"/>
      <c r="L639" s="24"/>
      <c r="M639" s="10"/>
      <c r="N639" s="1"/>
      <c r="O639" s="1"/>
      <c r="P639" s="1"/>
      <c r="Q639" s="1"/>
    </row>
    <row r="641" spans="1:17" s="6" customFormat="1">
      <c r="A641" s="44"/>
      <c r="B641" s="2"/>
      <c r="C641" s="33"/>
      <c r="D641" s="20"/>
      <c r="E641" s="10"/>
      <c r="F641" s="24"/>
      <c r="G641" s="10"/>
      <c r="H641" s="24"/>
      <c r="I641" s="10"/>
      <c r="J641" s="24"/>
      <c r="K641" s="10"/>
      <c r="L641" s="24"/>
      <c r="M641" s="10"/>
      <c r="N641" s="1"/>
      <c r="O641" s="1"/>
      <c r="P641" s="1"/>
      <c r="Q641" s="1"/>
    </row>
    <row r="642" spans="1:17" customFormat="1">
      <c r="A642" s="44"/>
      <c r="B642" s="2"/>
      <c r="C642" s="33"/>
      <c r="D642" s="20"/>
      <c r="E642" s="10"/>
      <c r="F642" s="24"/>
      <c r="G642" s="10"/>
      <c r="H642" s="24"/>
      <c r="I642" s="10"/>
      <c r="J642" s="24"/>
      <c r="K642" s="10"/>
      <c r="L642" s="24"/>
      <c r="M642" s="10"/>
    </row>
    <row r="645" spans="1:17" s="6" customFormat="1" ht="16.5" customHeight="1">
      <c r="A645" s="44"/>
      <c r="B645" s="2"/>
      <c r="C645" s="33"/>
      <c r="D645" s="20"/>
      <c r="E645" s="10"/>
      <c r="F645" s="24"/>
      <c r="G645" s="10"/>
      <c r="H645" s="24"/>
      <c r="I645" s="10"/>
      <c r="J645" s="24"/>
      <c r="K645" s="10"/>
      <c r="L645" s="24"/>
      <c r="M645" s="10"/>
      <c r="N645" s="1"/>
      <c r="O645" s="1"/>
      <c r="P645" s="1"/>
      <c r="Q645" s="1"/>
    </row>
    <row r="646" spans="1:17" s="6" customFormat="1">
      <c r="A646" s="44"/>
      <c r="B646" s="2"/>
      <c r="C646" s="33"/>
      <c r="D646" s="20"/>
      <c r="E646" s="10"/>
      <c r="F646" s="24"/>
      <c r="G646" s="10"/>
      <c r="H646" s="24"/>
      <c r="I646" s="10"/>
      <c r="J646" s="24"/>
      <c r="K646" s="10"/>
      <c r="L646" s="24"/>
      <c r="M646" s="10"/>
      <c r="N646" s="1"/>
      <c r="O646" s="1"/>
      <c r="P646" s="1"/>
      <c r="Q646" s="1"/>
    </row>
    <row r="648" spans="1:17" s="6" customFormat="1" ht="17.25" customHeight="1">
      <c r="A648" s="44"/>
      <c r="B648" s="2"/>
      <c r="C648" s="33"/>
      <c r="D648" s="20"/>
      <c r="E648" s="10"/>
      <c r="F648" s="24"/>
      <c r="G648" s="10"/>
      <c r="H648" s="24"/>
      <c r="I648" s="10"/>
      <c r="J648" s="24"/>
      <c r="K648" s="10"/>
      <c r="L648" s="24"/>
      <c r="M648" s="10"/>
      <c r="N648" s="1"/>
      <c r="O648" s="1"/>
      <c r="P648" s="1"/>
      <c r="Q648" s="1"/>
    </row>
    <row r="649" spans="1:17" customFormat="1">
      <c r="A649" s="44"/>
      <c r="B649" s="2"/>
      <c r="C649" s="33"/>
      <c r="D649" s="20"/>
      <c r="E649" s="10"/>
      <c r="F649" s="24"/>
      <c r="G649" s="10"/>
      <c r="H649" s="24"/>
      <c r="I649" s="10"/>
      <c r="J649" s="24"/>
      <c r="K649" s="10"/>
      <c r="L649" s="24"/>
      <c r="M649" s="10"/>
    </row>
    <row r="651" spans="1:17" ht="16.5" customHeight="1"/>
    <row r="652" spans="1:17" s="6" customFormat="1" ht="16.5" customHeight="1">
      <c r="A652" s="44"/>
      <c r="B652" s="2"/>
      <c r="C652" s="33"/>
      <c r="D652" s="20"/>
      <c r="E652" s="10"/>
      <c r="F652" s="24"/>
      <c r="G652" s="10"/>
      <c r="H652" s="24"/>
      <c r="I652" s="10"/>
      <c r="J652" s="24"/>
      <c r="K652" s="10"/>
      <c r="L652" s="24"/>
      <c r="M652" s="10"/>
      <c r="N652" s="1"/>
      <c r="O652" s="1"/>
      <c r="P652" s="1"/>
      <c r="Q652" s="1"/>
    </row>
    <row r="653" spans="1:17" s="6" customFormat="1" ht="16.5" customHeight="1">
      <c r="A653" s="44"/>
      <c r="B653" s="2"/>
      <c r="C653" s="33"/>
      <c r="D653" s="20"/>
      <c r="E653" s="10"/>
      <c r="F653" s="24"/>
      <c r="G653" s="10"/>
      <c r="H653" s="24"/>
      <c r="I653" s="10"/>
      <c r="J653" s="24"/>
      <c r="K653" s="10"/>
      <c r="L653" s="24"/>
      <c r="M653" s="10"/>
      <c r="N653" s="1"/>
      <c r="O653" s="1"/>
      <c r="P653" s="1"/>
      <c r="Q653" s="1"/>
    </row>
    <row r="654" spans="1:17" ht="16.5" customHeight="1"/>
    <row r="655" spans="1:17" s="6" customFormat="1">
      <c r="A655" s="44"/>
      <c r="B655" s="2"/>
      <c r="C655" s="33"/>
      <c r="D655" s="20"/>
      <c r="E655" s="10"/>
      <c r="F655" s="24"/>
      <c r="G655" s="10"/>
      <c r="H655" s="24"/>
      <c r="I655" s="10"/>
      <c r="J655" s="24"/>
      <c r="K655" s="10"/>
      <c r="L655" s="24"/>
      <c r="M655" s="10"/>
      <c r="N655" s="1"/>
      <c r="O655" s="1"/>
      <c r="P655" s="1"/>
      <c r="Q655" s="1"/>
    </row>
    <row r="656" spans="1:17" customFormat="1">
      <c r="A656" s="44"/>
      <c r="B656" s="2"/>
      <c r="C656" s="33"/>
      <c r="D656" s="20"/>
      <c r="E656" s="10"/>
      <c r="F656" s="24"/>
      <c r="G656" s="10"/>
      <c r="H656" s="24"/>
      <c r="I656" s="10"/>
      <c r="J656" s="24"/>
      <c r="K656" s="10"/>
      <c r="L656" s="24"/>
      <c r="M656" s="10"/>
    </row>
    <row r="658" spans="1:17" ht="16.5" customHeight="1"/>
    <row r="659" spans="1:17" s="6" customFormat="1" ht="16.5" customHeight="1">
      <c r="A659" s="44"/>
      <c r="B659" s="2"/>
      <c r="C659" s="33"/>
      <c r="D659" s="20"/>
      <c r="E659" s="10"/>
      <c r="F659" s="24"/>
      <c r="G659" s="10"/>
      <c r="H659" s="24"/>
      <c r="I659" s="10"/>
      <c r="J659" s="24"/>
      <c r="K659" s="10"/>
      <c r="L659" s="24"/>
      <c r="M659" s="10"/>
      <c r="N659" s="1"/>
      <c r="O659" s="1"/>
      <c r="P659" s="1"/>
      <c r="Q659" s="1"/>
    </row>
    <row r="660" spans="1:17" s="6" customFormat="1">
      <c r="A660" s="44"/>
      <c r="B660" s="2"/>
      <c r="C660" s="33"/>
      <c r="D660" s="20"/>
      <c r="E660" s="10"/>
      <c r="F660" s="24"/>
      <c r="G660" s="10"/>
      <c r="H660" s="24"/>
      <c r="I660" s="10"/>
      <c r="J660" s="24"/>
      <c r="K660" s="10"/>
      <c r="L660" s="24"/>
      <c r="M660" s="10"/>
      <c r="N660" s="1"/>
      <c r="O660" s="1"/>
      <c r="P660" s="1"/>
      <c r="Q660" s="1"/>
    </row>
    <row r="662" spans="1:17" s="6" customFormat="1">
      <c r="A662" s="44"/>
      <c r="B662" s="2"/>
      <c r="C662" s="33"/>
      <c r="D662" s="20"/>
      <c r="E662" s="10"/>
      <c r="F662" s="24"/>
      <c r="G662" s="10"/>
      <c r="H662" s="24"/>
      <c r="I662" s="10"/>
      <c r="J662" s="24"/>
      <c r="K662" s="10"/>
      <c r="L662" s="24"/>
      <c r="M662" s="10"/>
      <c r="N662" s="1"/>
      <c r="O662" s="1"/>
      <c r="P662" s="1"/>
      <c r="Q662" s="1"/>
    </row>
    <row r="663" spans="1:17" customFormat="1">
      <c r="A663" s="44"/>
      <c r="B663" s="2"/>
      <c r="C663" s="33"/>
      <c r="D663" s="20"/>
      <c r="E663" s="10"/>
      <c r="F663" s="24"/>
      <c r="G663" s="10"/>
      <c r="H663" s="24"/>
      <c r="I663" s="10"/>
      <c r="J663" s="24"/>
      <c r="K663" s="10"/>
      <c r="L663" s="24"/>
      <c r="M663" s="10"/>
    </row>
    <row r="665" spans="1:17" ht="16.5" customHeight="1"/>
    <row r="666" spans="1:17" s="6" customFormat="1" ht="16.5" customHeight="1">
      <c r="A666" s="44"/>
      <c r="B666" s="2"/>
      <c r="C666" s="33"/>
      <c r="D666" s="20"/>
      <c r="E666" s="10"/>
      <c r="F666" s="24"/>
      <c r="G666" s="10"/>
      <c r="H666" s="24"/>
      <c r="I666" s="10"/>
      <c r="J666" s="24"/>
      <c r="K666" s="10"/>
      <c r="L666" s="24"/>
      <c r="M666" s="10"/>
      <c r="N666" s="1"/>
      <c r="O666" s="1"/>
      <c r="P666" s="1"/>
      <c r="Q666" s="1"/>
    </row>
    <row r="670" spans="1:17" customFormat="1">
      <c r="A670" s="44"/>
      <c r="B670" s="2"/>
      <c r="C670" s="33"/>
      <c r="D670" s="20"/>
      <c r="E670" s="10"/>
      <c r="F670" s="24"/>
      <c r="G670" s="10"/>
      <c r="H670" s="24"/>
      <c r="I670" s="10"/>
      <c r="J670" s="24"/>
      <c r="K670" s="10"/>
      <c r="L670" s="24"/>
      <c r="M670" s="10"/>
    </row>
    <row r="672" spans="1:17" ht="16.5" customHeight="1"/>
    <row r="673" spans="1:13" ht="16.5" customHeight="1"/>
    <row r="674" spans="1:13" ht="20.25" customHeight="1"/>
    <row r="675" spans="1:13" ht="16.5" customHeight="1"/>
    <row r="676" spans="1:13" ht="20.25" customHeight="1"/>
    <row r="677" spans="1:13" customFormat="1" ht="20.25" customHeight="1">
      <c r="A677" s="44"/>
      <c r="B677" s="2"/>
      <c r="C677" s="33"/>
      <c r="D677" s="20"/>
      <c r="E677" s="10"/>
      <c r="F677" s="24"/>
      <c r="G677" s="10"/>
      <c r="H677" s="24"/>
      <c r="I677" s="10"/>
      <c r="J677" s="24"/>
      <c r="K677" s="10"/>
      <c r="L677" s="24"/>
      <c r="M677" s="10"/>
    </row>
    <row r="681" spans="1:13" ht="16.5" customHeight="1"/>
    <row r="685" spans="1:13" customFormat="1" ht="20.25" customHeight="1">
      <c r="A685" s="44"/>
      <c r="B685" s="2"/>
      <c r="C685" s="33"/>
      <c r="D685" s="20"/>
      <c r="E685" s="10"/>
      <c r="F685" s="24"/>
      <c r="G685" s="10"/>
      <c r="H685" s="24"/>
      <c r="I685" s="10"/>
      <c r="J685" s="24"/>
      <c r="K685" s="10"/>
      <c r="L685" s="24"/>
      <c r="M685" s="10"/>
    </row>
    <row r="687" spans="1:13" ht="16.5" customHeight="1"/>
    <row r="688" spans="1:13" ht="16.5" customHeight="1"/>
    <row r="692" spans="1:13" customFormat="1" ht="20.25" customHeight="1">
      <c r="A692" s="44"/>
      <c r="B692" s="2"/>
      <c r="C692" s="33"/>
      <c r="D692" s="20"/>
      <c r="E692" s="10"/>
      <c r="F692" s="24"/>
      <c r="G692" s="10"/>
      <c r="H692" s="24"/>
      <c r="I692" s="10"/>
      <c r="J692" s="24"/>
      <c r="K692" s="10"/>
      <c r="L692" s="24"/>
      <c r="M692" s="10"/>
    </row>
    <row r="694" spans="1:13" ht="16.5" customHeight="1"/>
    <row r="695" spans="1:13" ht="16.5" customHeight="1"/>
    <row r="699" spans="1:13" customFormat="1" ht="20.25" customHeight="1">
      <c r="A699" s="44"/>
      <c r="B699" s="2"/>
      <c r="C699" s="33"/>
      <c r="D699" s="20"/>
      <c r="E699" s="10"/>
      <c r="F699" s="24"/>
      <c r="G699" s="10"/>
      <c r="H699" s="24"/>
      <c r="I699" s="10"/>
      <c r="J699" s="24"/>
      <c r="K699" s="10"/>
      <c r="L699" s="24"/>
      <c r="M699" s="10"/>
    </row>
    <row r="701" spans="1:13" ht="16.5" customHeight="1"/>
    <row r="702" spans="1:13" ht="16.5" customHeight="1"/>
    <row r="703" spans="1:13" ht="16.5" customHeight="1"/>
    <row r="704" spans="1:13" customFormat="1" ht="20.25" customHeight="1">
      <c r="A704" s="44"/>
      <c r="B704" s="2"/>
      <c r="C704" s="33"/>
      <c r="D704" s="20"/>
      <c r="E704" s="10"/>
      <c r="F704" s="24"/>
      <c r="G704" s="10"/>
      <c r="H704" s="24"/>
      <c r="I704" s="10"/>
      <c r="J704" s="24"/>
      <c r="K704" s="10"/>
      <c r="L704" s="24"/>
      <c r="M704" s="10"/>
    </row>
    <row r="706" spans="2:17" ht="24" customHeight="1"/>
    <row r="715" spans="2:17" s="44" customFormat="1" ht="20.25" customHeight="1">
      <c r="B715" s="2"/>
      <c r="C715" s="33"/>
      <c r="D715" s="20"/>
      <c r="E715" s="10"/>
      <c r="F715" s="24"/>
      <c r="G715" s="10"/>
      <c r="H715" s="24"/>
      <c r="I715" s="10"/>
      <c r="J715" s="24"/>
      <c r="K715" s="10"/>
      <c r="L715" s="24"/>
      <c r="M715" s="10"/>
      <c r="N715" s="1"/>
      <c r="O715" s="1"/>
      <c r="P715" s="1"/>
      <c r="Q715" s="1"/>
    </row>
    <row r="716" spans="2:17" s="44" customFormat="1" ht="20.25" customHeight="1">
      <c r="B716" s="2"/>
      <c r="C716" s="33"/>
      <c r="D716" s="20"/>
      <c r="E716" s="10"/>
      <c r="F716" s="24"/>
      <c r="G716" s="10"/>
      <c r="H716" s="24"/>
      <c r="I716" s="10"/>
      <c r="J716" s="24"/>
      <c r="K716" s="10"/>
      <c r="L716" s="24"/>
      <c r="M716" s="10"/>
      <c r="N716" s="1"/>
      <c r="O716" s="1"/>
      <c r="P716" s="1"/>
      <c r="Q716" s="1"/>
    </row>
    <row r="717" spans="2:17" s="44" customFormat="1" ht="20.25" customHeight="1">
      <c r="B717" s="2"/>
      <c r="C717" s="33"/>
      <c r="D717" s="20"/>
      <c r="E717" s="10"/>
      <c r="F717" s="24"/>
      <c r="G717" s="10"/>
      <c r="H717" s="24"/>
      <c r="I717" s="10"/>
      <c r="J717" s="24"/>
      <c r="K717" s="10"/>
      <c r="L717" s="24"/>
      <c r="M717" s="10"/>
      <c r="N717" s="1"/>
      <c r="O717" s="1"/>
      <c r="P717" s="1"/>
      <c r="Q717" s="1"/>
    </row>
    <row r="718" spans="2:17" s="44" customFormat="1" ht="20.25" customHeight="1">
      <c r="B718" s="2"/>
      <c r="C718" s="33"/>
      <c r="D718" s="20"/>
      <c r="E718" s="10"/>
      <c r="F718" s="24"/>
      <c r="G718" s="10"/>
      <c r="H718" s="24"/>
      <c r="I718" s="10"/>
      <c r="J718" s="24"/>
      <c r="K718" s="10"/>
      <c r="L718" s="24"/>
      <c r="M718" s="10"/>
      <c r="N718" s="1"/>
      <c r="O718" s="1"/>
      <c r="P718" s="1"/>
      <c r="Q718" s="1"/>
    </row>
    <row r="719" spans="2:17" s="44" customFormat="1" ht="32.25" customHeight="1">
      <c r="B719" s="2"/>
      <c r="C719" s="33"/>
      <c r="D719" s="20"/>
      <c r="E719" s="10"/>
      <c r="F719" s="24"/>
      <c r="G719" s="10"/>
      <c r="H719" s="24"/>
      <c r="I719" s="10"/>
      <c r="J719" s="24"/>
      <c r="K719" s="10"/>
      <c r="L719" s="24"/>
      <c r="M719" s="10"/>
      <c r="N719" s="1"/>
      <c r="O719" s="1"/>
      <c r="P719" s="1"/>
      <c r="Q719" s="1"/>
    </row>
    <row r="797" spans="2:17" s="44" customFormat="1" ht="17.25" customHeight="1">
      <c r="B797" s="2"/>
      <c r="C797" s="33"/>
      <c r="D797" s="20"/>
      <c r="E797" s="10"/>
      <c r="F797" s="24"/>
      <c r="G797" s="10"/>
      <c r="H797" s="24"/>
      <c r="I797" s="10"/>
      <c r="J797" s="24"/>
      <c r="K797" s="10"/>
      <c r="L797" s="24"/>
      <c r="M797" s="10"/>
      <c r="N797" s="1"/>
      <c r="O797" s="1"/>
      <c r="P797" s="1"/>
      <c r="Q797" s="1"/>
    </row>
  </sheetData>
  <mergeCells count="16">
    <mergeCell ref="B4:B10"/>
    <mergeCell ref="A4:A10"/>
    <mergeCell ref="B13:B17"/>
    <mergeCell ref="A13:A17"/>
    <mergeCell ref="B46:B51"/>
    <mergeCell ref="A46:A51"/>
    <mergeCell ref="B54:B59"/>
    <mergeCell ref="A54:A59"/>
    <mergeCell ref="A38:A43"/>
    <mergeCell ref="B38:B43"/>
    <mergeCell ref="B20:B23"/>
    <mergeCell ref="A20:A23"/>
    <mergeCell ref="B26:B29"/>
    <mergeCell ref="A26:A29"/>
    <mergeCell ref="B32:B35"/>
    <mergeCell ref="A32:A35"/>
  </mergeCells>
  <conditionalFormatting sqref="D1:D3 F1:F3 H1:H3 J1:J3 L1:L3">
    <cfRule type="cellIs" dxfId="1148" priority="43" stopIfTrue="1" operator="equal">
      <formula>1</formula>
    </cfRule>
    <cfRule type="cellIs" dxfId="1147" priority="44" stopIfTrue="1" operator="equal">
      <formula>2</formula>
    </cfRule>
    <cfRule type="cellIs" dxfId="1146" priority="45" stopIfTrue="1" operator="equal">
      <formula>3</formula>
    </cfRule>
  </conditionalFormatting>
  <conditionalFormatting sqref="D10 F10 H10 J10 L10 D51 F51 H51 J51 L51 D75:D1048576 F75:F1048576 H75:H1048576 J75:J1048576 L75:L1048576">
    <cfRule type="cellIs" dxfId="1145" priority="199" stopIfTrue="1" operator="equal">
      <formula>1</formula>
    </cfRule>
    <cfRule type="cellIs" dxfId="1144" priority="200" stopIfTrue="1" operator="equal">
      <formula>2</formula>
    </cfRule>
    <cfRule type="cellIs" dxfId="1143" priority="201" stopIfTrue="1" operator="equal">
      <formula>3</formula>
    </cfRule>
  </conditionalFormatting>
  <conditionalFormatting sqref="D12 F12 H12 J12 L12">
    <cfRule type="cellIs" dxfId="1142" priority="40" stopIfTrue="1" operator="equal">
      <formula>1</formula>
    </cfRule>
    <cfRule type="cellIs" dxfId="1141" priority="41" stopIfTrue="1" operator="equal">
      <formula>2</formula>
    </cfRule>
    <cfRule type="cellIs" dxfId="1140" priority="42" stopIfTrue="1" operator="equal">
      <formula>3</formula>
    </cfRule>
  </conditionalFormatting>
  <conditionalFormatting sqref="D19 F19 H19 J19 L19">
    <cfRule type="cellIs" dxfId="1139" priority="34" stopIfTrue="1" operator="equal">
      <formula>1</formula>
    </cfRule>
    <cfRule type="cellIs" dxfId="1138" priority="35" stopIfTrue="1" operator="equal">
      <formula>2</formula>
    </cfRule>
    <cfRule type="cellIs" dxfId="1137" priority="36" stopIfTrue="1" operator="equal">
      <formula>3</formula>
    </cfRule>
  </conditionalFormatting>
  <conditionalFormatting sqref="D25 F25 H25 J25 L25">
    <cfRule type="cellIs" dxfId="1136" priority="28" stopIfTrue="1" operator="equal">
      <formula>1</formula>
    </cfRule>
    <cfRule type="cellIs" dxfId="1135" priority="29" stopIfTrue="1" operator="equal">
      <formula>2</formula>
    </cfRule>
    <cfRule type="cellIs" dxfId="1134" priority="30" stopIfTrue="1" operator="equal">
      <formula>3</formula>
    </cfRule>
  </conditionalFormatting>
  <conditionalFormatting sqref="D31 F31 H31 J31 L31">
    <cfRule type="cellIs" dxfId="1133" priority="22" stopIfTrue="1" operator="equal">
      <formula>1</formula>
    </cfRule>
    <cfRule type="cellIs" dxfId="1132" priority="23" stopIfTrue="1" operator="equal">
      <formula>2</formula>
    </cfRule>
    <cfRule type="cellIs" dxfId="1131" priority="24" stopIfTrue="1" operator="equal">
      <formula>3</formula>
    </cfRule>
  </conditionalFormatting>
  <conditionalFormatting sqref="D37 F37 H37 J37 L37">
    <cfRule type="cellIs" dxfId="1130" priority="19" stopIfTrue="1" operator="equal">
      <formula>1</formula>
    </cfRule>
    <cfRule type="cellIs" dxfId="1129" priority="20" stopIfTrue="1" operator="equal">
      <formula>2</formula>
    </cfRule>
    <cfRule type="cellIs" dxfId="1128" priority="21" stopIfTrue="1" operator="equal">
      <formula>3</formula>
    </cfRule>
  </conditionalFormatting>
  <conditionalFormatting sqref="D45 F45 H45 J45 L45">
    <cfRule type="cellIs" dxfId="1127" priority="16" stopIfTrue="1" operator="equal">
      <formula>1</formula>
    </cfRule>
    <cfRule type="cellIs" dxfId="1126" priority="17" stopIfTrue="1" operator="equal">
      <formula>2</formula>
    </cfRule>
    <cfRule type="cellIs" dxfId="1125" priority="18" stopIfTrue="1" operator="equal">
      <formula>3</formula>
    </cfRule>
  </conditionalFormatting>
  <conditionalFormatting sqref="D53 F53 H53 J53 L53">
    <cfRule type="cellIs" dxfId="1124" priority="7" stopIfTrue="1" operator="equal">
      <formula>1</formula>
    </cfRule>
    <cfRule type="cellIs" dxfId="1123" priority="8" stopIfTrue="1" operator="equal">
      <formula>2</formula>
    </cfRule>
    <cfRule type="cellIs" dxfId="1122" priority="9" stopIfTrue="1" operator="equal">
      <formula>3</formula>
    </cfRule>
  </conditionalFormatting>
  <conditionalFormatting sqref="D59 F59 H59 J59 L59">
    <cfRule type="cellIs" dxfId="1121" priority="10" stopIfTrue="1" operator="equal">
      <formula>1</formula>
    </cfRule>
    <cfRule type="cellIs" dxfId="1120" priority="11" stopIfTrue="1" operator="equal">
      <formula>2</formula>
    </cfRule>
    <cfRule type="cellIs" dxfId="1119" priority="12" stopIfTrue="1" operator="equal">
      <formula>3</formula>
    </cfRule>
  </conditionalFormatting>
  <conditionalFormatting sqref="D61:D73 F61:F73 H61:H73 J61:J73 L61:L73">
    <cfRule type="cellIs" dxfId="1118" priority="1" stopIfTrue="1" operator="equal">
      <formula>1</formula>
    </cfRule>
    <cfRule type="cellIs" dxfId="1117" priority="2" stopIfTrue="1" operator="equal">
      <formula>2</formula>
    </cfRule>
    <cfRule type="cellIs" dxfId="1116" priority="3" stopIfTrue="1" operator="equal">
      <formula>3</formula>
    </cfRule>
  </conditionalFormatting>
  <conditionalFormatting sqref="H22:H23 J22:J23 L22:L23 D23 F23 F29 H29 J29 L29">
    <cfRule type="cellIs" dxfId="1115" priority="31" stopIfTrue="1" operator="equal">
      <formula>1</formula>
    </cfRule>
    <cfRule type="cellIs" dxfId="1114" priority="32" stopIfTrue="1" operator="equal">
      <formula>2</formula>
    </cfRule>
    <cfRule type="cellIs" dxfId="1113" priority="33" stopIfTrue="1" operator="equal">
      <formula>3</formula>
    </cfRule>
  </conditionalFormatting>
  <pageMargins left="3.937007874015748E-2" right="3.937007874015748E-2" top="0.23622047244094491" bottom="0.23622047244094491" header="0" footer="0"/>
  <pageSetup paperSize="9" scale="64" fitToHeight="0"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dimension ref="A1:R452"/>
  <sheetViews>
    <sheetView zoomScaleNormal="100" workbookViewId="0">
      <pane ySplit="1" topLeftCell="A2" activePane="bottomLeft" state="frozen"/>
      <selection pane="bottomLeft" activeCell="N27" sqref="N27:N29"/>
    </sheetView>
  </sheetViews>
  <sheetFormatPr defaultColWidth="9.140625" defaultRowHeight="20.25" outlineLevelRow="3"/>
  <cols>
    <col min="1" max="2" width="7.140625" style="44" customWidth="1"/>
    <col min="3" max="3" width="59" style="2" customWidth="1"/>
    <col min="4" max="4" width="12.85546875" style="33" customWidth="1"/>
    <col min="5" max="5" width="4.5703125" style="20" customWidth="1"/>
    <col min="6" max="6" width="23.85546875" style="10" customWidth="1"/>
    <col min="7" max="7" width="4.5703125" style="24" customWidth="1"/>
    <col min="8" max="8" width="23.85546875" style="10" customWidth="1"/>
    <col min="9" max="9" width="4.5703125" style="24" customWidth="1"/>
    <col min="10" max="10" width="23.85546875" style="10" customWidth="1"/>
    <col min="11" max="11" width="4.5703125" style="24" customWidth="1"/>
    <col min="12" max="12" width="23.85546875" style="10" customWidth="1"/>
    <col min="13" max="13" width="4.5703125" style="24" customWidth="1"/>
    <col min="14" max="14" width="23.85546875" style="10" customWidth="1"/>
    <col min="15" max="15" width="5" style="6" customWidth="1"/>
    <col min="16" max="16" width="40.42578125" style="1" customWidth="1"/>
    <col min="17" max="17" width="9.140625" style="1"/>
    <col min="18" max="18" width="22.140625" style="1" bestFit="1" customWidth="1"/>
    <col min="19" max="19" width="9.140625" style="1"/>
    <col min="20" max="20" width="22.140625" style="1" bestFit="1" customWidth="1"/>
    <col min="21" max="16384" width="9.140625" style="1"/>
  </cols>
  <sheetData>
    <row r="1" spans="1:16" ht="30" customHeight="1">
      <c r="A1" s="89" t="s">
        <v>334</v>
      </c>
      <c r="B1" s="89" t="s">
        <v>337</v>
      </c>
      <c r="C1" s="90" t="s">
        <v>0</v>
      </c>
      <c r="D1" s="91" t="s">
        <v>6</v>
      </c>
      <c r="E1" s="346" t="s">
        <v>947</v>
      </c>
      <c r="F1" s="346"/>
      <c r="G1" s="346" t="s">
        <v>1</v>
      </c>
      <c r="H1" s="346"/>
      <c r="I1" s="346" t="s">
        <v>2</v>
      </c>
      <c r="J1" s="346"/>
      <c r="K1" s="346" t="s">
        <v>3</v>
      </c>
      <c r="L1" s="346"/>
      <c r="M1" s="346" t="s">
        <v>4</v>
      </c>
      <c r="N1" s="346"/>
      <c r="O1" s="25" t="s">
        <v>208</v>
      </c>
      <c r="P1" s="94" t="s">
        <v>205</v>
      </c>
    </row>
    <row r="2" spans="1:16" ht="18">
      <c r="A2" s="88" t="s">
        <v>724</v>
      </c>
      <c r="B2" s="85"/>
      <c r="C2" s="86"/>
      <c r="D2" s="87"/>
      <c r="E2" s="84"/>
      <c r="F2" s="84"/>
      <c r="G2" s="84"/>
      <c r="H2" s="84"/>
      <c r="I2" s="84"/>
      <c r="J2" s="84"/>
      <c r="K2" s="84"/>
      <c r="L2" s="84"/>
      <c r="M2" s="84"/>
      <c r="N2" s="84"/>
      <c r="O2" s="26" t="s">
        <v>207</v>
      </c>
      <c r="P2" s="92" t="s">
        <v>38</v>
      </c>
    </row>
    <row r="3" spans="1:16" outlineLevel="1">
      <c r="A3" s="100" t="s">
        <v>40</v>
      </c>
      <c r="B3" s="100"/>
      <c r="C3" s="95"/>
      <c r="D3" s="96"/>
      <c r="E3" s="97"/>
      <c r="F3" s="98"/>
      <c r="G3" s="99"/>
      <c r="H3" s="98"/>
      <c r="I3" s="99"/>
      <c r="J3" s="98"/>
      <c r="K3" s="99"/>
      <c r="L3" s="98"/>
      <c r="M3" s="99"/>
      <c r="N3" s="98"/>
      <c r="O3" s="27" t="s">
        <v>209</v>
      </c>
      <c r="P3" s="93" t="s">
        <v>206</v>
      </c>
    </row>
    <row r="4" spans="1:16" ht="33" outlineLevel="2">
      <c r="A4" s="42" t="s">
        <v>338</v>
      </c>
      <c r="B4" s="42" t="s">
        <v>5</v>
      </c>
      <c r="C4" s="4" t="s">
        <v>326</v>
      </c>
      <c r="D4" s="30"/>
      <c r="E4" s="473" t="s">
        <v>209</v>
      </c>
      <c r="F4" s="474"/>
      <c r="G4" s="473" t="s">
        <v>209</v>
      </c>
      <c r="H4" s="474"/>
      <c r="I4" s="473" t="s">
        <v>209</v>
      </c>
      <c r="J4" s="474"/>
      <c r="K4" s="475" t="s">
        <v>207</v>
      </c>
      <c r="L4" s="476"/>
      <c r="M4" s="477" t="s">
        <v>208</v>
      </c>
      <c r="N4" s="476"/>
      <c r="O4" s="1"/>
      <c r="P4" s="101"/>
    </row>
    <row r="5" spans="1:16" ht="16.5" customHeight="1" outlineLevel="3">
      <c r="A5" s="439" t="s">
        <v>339</v>
      </c>
      <c r="B5" s="439"/>
      <c r="C5" s="468" t="s">
        <v>34</v>
      </c>
      <c r="D5" s="31">
        <v>0.1</v>
      </c>
      <c r="E5" s="454">
        <v>3</v>
      </c>
      <c r="F5" s="15" t="s">
        <v>355</v>
      </c>
      <c r="G5" s="455">
        <v>3</v>
      </c>
      <c r="H5" s="15" t="s">
        <v>355</v>
      </c>
      <c r="I5" s="455">
        <v>3</v>
      </c>
      <c r="J5" s="15" t="s">
        <v>357</v>
      </c>
      <c r="K5" s="469">
        <v>2</v>
      </c>
      <c r="L5" s="15" t="s">
        <v>359</v>
      </c>
      <c r="M5" s="472">
        <v>1</v>
      </c>
      <c r="N5" s="456" t="s">
        <v>361</v>
      </c>
      <c r="P5" s="2" t="s">
        <v>231</v>
      </c>
    </row>
    <row r="6" spans="1:16" ht="16.5" outlineLevel="3">
      <c r="A6" s="467"/>
      <c r="B6" s="467"/>
      <c r="C6" s="468"/>
      <c r="D6" s="30">
        <v>0.05</v>
      </c>
      <c r="E6" s="454"/>
      <c r="F6" s="15" t="s">
        <v>348</v>
      </c>
      <c r="G6" s="455"/>
      <c r="H6" s="15" t="s">
        <v>348</v>
      </c>
      <c r="I6" s="455"/>
      <c r="J6" s="15" t="s">
        <v>349</v>
      </c>
      <c r="K6" s="470"/>
      <c r="L6" s="15" t="s">
        <v>350</v>
      </c>
      <c r="M6" s="472"/>
      <c r="N6" s="456"/>
      <c r="P6" s="2"/>
    </row>
    <row r="7" spans="1:16" ht="16.5" outlineLevel="3">
      <c r="A7" s="440"/>
      <c r="B7" s="440"/>
      <c r="C7" s="468"/>
      <c r="D7" s="30">
        <v>0</v>
      </c>
      <c r="E7" s="454"/>
      <c r="F7" s="15" t="s">
        <v>356</v>
      </c>
      <c r="G7" s="455"/>
      <c r="H7" s="15" t="s">
        <v>356</v>
      </c>
      <c r="I7" s="455"/>
      <c r="J7" s="15" t="s">
        <v>358</v>
      </c>
      <c r="K7" s="471"/>
      <c r="L7" s="102" t="s">
        <v>360</v>
      </c>
      <c r="M7" s="472"/>
      <c r="N7" s="456"/>
      <c r="P7" s="2"/>
    </row>
    <row r="8" spans="1:16" ht="16.5" outlineLevel="3">
      <c r="A8" s="439" t="s">
        <v>340</v>
      </c>
      <c r="B8" s="439"/>
      <c r="C8" s="468" t="s">
        <v>35</v>
      </c>
      <c r="D8" s="31">
        <v>0.1</v>
      </c>
      <c r="E8" s="454">
        <v>3</v>
      </c>
      <c r="F8" s="15" t="s">
        <v>365</v>
      </c>
      <c r="G8" s="455">
        <v>3</v>
      </c>
      <c r="H8" s="16" t="s">
        <v>365</v>
      </c>
      <c r="I8" s="455">
        <v>3</v>
      </c>
      <c r="J8" s="15" t="s">
        <v>367</v>
      </c>
      <c r="K8" s="469">
        <v>2</v>
      </c>
      <c r="L8" s="15" t="s">
        <v>363</v>
      </c>
      <c r="M8" s="472">
        <v>1</v>
      </c>
      <c r="N8" s="456" t="s">
        <v>362</v>
      </c>
      <c r="P8" s="2"/>
    </row>
    <row r="9" spans="1:16" ht="16.5" outlineLevel="3">
      <c r="A9" s="467"/>
      <c r="B9" s="467"/>
      <c r="C9" s="468"/>
      <c r="D9" s="30">
        <v>0.05</v>
      </c>
      <c r="E9" s="454"/>
      <c r="F9" s="15" t="s">
        <v>351</v>
      </c>
      <c r="G9" s="455"/>
      <c r="H9" s="15" t="s">
        <v>351</v>
      </c>
      <c r="I9" s="455"/>
      <c r="J9" s="15" t="s">
        <v>352</v>
      </c>
      <c r="K9" s="470"/>
      <c r="L9" s="15" t="s">
        <v>353</v>
      </c>
      <c r="M9" s="472"/>
      <c r="N9" s="456"/>
      <c r="P9" s="2"/>
    </row>
    <row r="10" spans="1:16" ht="16.5" outlineLevel="3">
      <c r="A10" s="440"/>
      <c r="B10" s="440"/>
      <c r="C10" s="468"/>
      <c r="D10" s="30">
        <v>0</v>
      </c>
      <c r="E10" s="454"/>
      <c r="F10" s="15" t="s">
        <v>366</v>
      </c>
      <c r="G10" s="455"/>
      <c r="H10" s="15" t="s">
        <v>366</v>
      </c>
      <c r="I10" s="455"/>
      <c r="J10" s="15" t="s">
        <v>368</v>
      </c>
      <c r="K10" s="471"/>
      <c r="L10" s="102" t="s">
        <v>377</v>
      </c>
      <c r="M10" s="472"/>
      <c r="N10" s="456"/>
      <c r="P10" s="2"/>
    </row>
    <row r="11" spans="1:16" ht="16.5" outlineLevel="3">
      <c r="A11" s="439" t="s">
        <v>341</v>
      </c>
      <c r="B11" s="439"/>
      <c r="C11" s="468" t="s">
        <v>36</v>
      </c>
      <c r="D11" s="31">
        <v>0.1</v>
      </c>
      <c r="E11" s="454">
        <v>3</v>
      </c>
      <c r="F11" s="15" t="s">
        <v>367</v>
      </c>
      <c r="G11" s="455">
        <v>3</v>
      </c>
      <c r="H11" s="15" t="s">
        <v>367</v>
      </c>
      <c r="I11" s="455">
        <v>3</v>
      </c>
      <c r="J11" s="15" t="s">
        <v>374</v>
      </c>
      <c r="K11" s="469">
        <v>2</v>
      </c>
      <c r="L11" s="15" t="s">
        <v>361</v>
      </c>
      <c r="M11" s="472">
        <v>1</v>
      </c>
      <c r="N11" s="456" t="s">
        <v>362</v>
      </c>
      <c r="P11" s="2"/>
    </row>
    <row r="12" spans="1:16" ht="16.5" outlineLevel="3">
      <c r="A12" s="467"/>
      <c r="B12" s="467"/>
      <c r="C12" s="468"/>
      <c r="D12" s="30">
        <v>0.05</v>
      </c>
      <c r="E12" s="454"/>
      <c r="F12" s="15" t="s">
        <v>352</v>
      </c>
      <c r="G12" s="455"/>
      <c r="H12" s="15" t="s">
        <v>352</v>
      </c>
      <c r="I12" s="455"/>
      <c r="J12" s="15" t="s">
        <v>350</v>
      </c>
      <c r="K12" s="470"/>
      <c r="L12" s="15" t="s">
        <v>354</v>
      </c>
      <c r="M12" s="472"/>
      <c r="N12" s="456"/>
      <c r="P12" s="2"/>
    </row>
    <row r="13" spans="1:16" ht="16.5" outlineLevel="3">
      <c r="A13" s="440"/>
      <c r="B13" s="440"/>
      <c r="C13" s="468"/>
      <c r="D13" s="30">
        <v>0</v>
      </c>
      <c r="E13" s="454"/>
      <c r="F13" s="15" t="s">
        <v>368</v>
      </c>
      <c r="G13" s="455"/>
      <c r="H13" s="15" t="s">
        <v>368</v>
      </c>
      <c r="I13" s="455"/>
      <c r="J13" s="15" t="s">
        <v>375</v>
      </c>
      <c r="K13" s="471"/>
      <c r="L13" s="102" t="s">
        <v>378</v>
      </c>
      <c r="M13" s="472"/>
      <c r="N13" s="456"/>
      <c r="P13" s="2"/>
    </row>
    <row r="14" spans="1:16" ht="16.5" outlineLevel="3">
      <c r="A14" s="439" t="s">
        <v>342</v>
      </c>
      <c r="B14" s="439"/>
      <c r="C14" s="468" t="s">
        <v>37</v>
      </c>
      <c r="D14" s="31">
        <v>0.1</v>
      </c>
      <c r="E14" s="454">
        <v>3</v>
      </c>
      <c r="F14" s="15" t="s">
        <v>369</v>
      </c>
      <c r="G14" s="455">
        <v>3</v>
      </c>
      <c r="H14" s="15" t="s">
        <v>369</v>
      </c>
      <c r="I14" s="455">
        <v>3</v>
      </c>
      <c r="J14" s="15" t="s">
        <v>376</v>
      </c>
      <c r="K14" s="469">
        <v>2</v>
      </c>
      <c r="L14" s="15" t="s">
        <v>362</v>
      </c>
      <c r="M14" s="472">
        <v>1</v>
      </c>
      <c r="N14" s="456" t="s">
        <v>380</v>
      </c>
      <c r="P14" s="2"/>
    </row>
    <row r="15" spans="1:16" ht="16.5" outlineLevel="3">
      <c r="A15" s="467"/>
      <c r="B15" s="467"/>
      <c r="C15" s="468"/>
      <c r="D15" s="30">
        <v>0.05</v>
      </c>
      <c r="E15" s="454"/>
      <c r="F15" s="15" t="s">
        <v>353</v>
      </c>
      <c r="G15" s="455"/>
      <c r="H15" s="15" t="s">
        <v>353</v>
      </c>
      <c r="I15" s="455"/>
      <c r="J15" s="15" t="s">
        <v>374</v>
      </c>
      <c r="K15" s="470"/>
      <c r="L15" s="15" t="s">
        <v>347</v>
      </c>
      <c r="M15" s="472"/>
      <c r="N15" s="456"/>
      <c r="P15" s="2"/>
    </row>
    <row r="16" spans="1:16" ht="16.5" outlineLevel="3">
      <c r="A16" s="440"/>
      <c r="B16" s="440"/>
      <c r="C16" s="468"/>
      <c r="D16" s="30">
        <v>0</v>
      </c>
      <c r="E16" s="454"/>
      <c r="F16" s="15" t="s">
        <v>370</v>
      </c>
      <c r="G16" s="455"/>
      <c r="H16" s="15" t="s">
        <v>370</v>
      </c>
      <c r="I16" s="455"/>
      <c r="J16" s="15" t="s">
        <v>371</v>
      </c>
      <c r="K16" s="471"/>
      <c r="L16" s="102" t="s">
        <v>372</v>
      </c>
      <c r="M16" s="472"/>
      <c r="N16" s="456"/>
      <c r="P16" s="2"/>
    </row>
    <row r="17" spans="1:16" outlineLevel="2">
      <c r="A17" s="42" t="s">
        <v>389</v>
      </c>
      <c r="B17" s="42" t="s">
        <v>5</v>
      </c>
      <c r="C17" s="4" t="s">
        <v>382</v>
      </c>
      <c r="D17" s="30"/>
      <c r="E17" s="473" t="s">
        <v>209</v>
      </c>
      <c r="F17" s="474"/>
      <c r="G17" s="473" t="s">
        <v>209</v>
      </c>
      <c r="H17" s="474"/>
      <c r="I17" s="473" t="s">
        <v>209</v>
      </c>
      <c r="J17" s="474"/>
      <c r="K17" s="475" t="s">
        <v>207</v>
      </c>
      <c r="L17" s="476"/>
      <c r="M17" s="477" t="s">
        <v>208</v>
      </c>
      <c r="N17" s="476"/>
    </row>
    <row r="18" spans="1:16" ht="49.5" outlineLevel="3">
      <c r="A18" s="439" t="s">
        <v>343</v>
      </c>
      <c r="B18" s="439"/>
      <c r="C18" s="468" t="s">
        <v>34</v>
      </c>
      <c r="D18" s="31">
        <v>0.1</v>
      </c>
      <c r="E18" s="409">
        <v>3</v>
      </c>
      <c r="F18" s="34" t="s">
        <v>210</v>
      </c>
      <c r="G18" s="409">
        <v>3</v>
      </c>
      <c r="H18" s="34" t="s">
        <v>210</v>
      </c>
      <c r="I18" s="409">
        <v>3</v>
      </c>
      <c r="J18" s="34" t="s">
        <v>213</v>
      </c>
      <c r="K18" s="469">
        <v>2</v>
      </c>
      <c r="L18" s="34" t="s">
        <v>216</v>
      </c>
      <c r="M18" s="472">
        <v>1</v>
      </c>
      <c r="N18" s="389" t="s">
        <v>219</v>
      </c>
    </row>
    <row r="19" spans="1:16" ht="49.5" outlineLevel="3">
      <c r="A19" s="467"/>
      <c r="B19" s="467"/>
      <c r="C19" s="468"/>
      <c r="D19" s="30">
        <v>0.05</v>
      </c>
      <c r="E19" s="410"/>
      <c r="F19" s="34" t="s">
        <v>211</v>
      </c>
      <c r="G19" s="410"/>
      <c r="H19" s="34" t="s">
        <v>211</v>
      </c>
      <c r="I19" s="410"/>
      <c r="J19" s="34" t="s">
        <v>214</v>
      </c>
      <c r="K19" s="470"/>
      <c r="L19" s="34" t="s">
        <v>217</v>
      </c>
      <c r="M19" s="472"/>
      <c r="N19" s="390"/>
    </row>
    <row r="20" spans="1:16" ht="16.5" customHeight="1" outlineLevel="3">
      <c r="A20" s="440"/>
      <c r="B20" s="440"/>
      <c r="C20" s="468"/>
      <c r="D20" s="30">
        <v>0</v>
      </c>
      <c r="E20" s="411"/>
      <c r="F20" s="34" t="s">
        <v>212</v>
      </c>
      <c r="G20" s="411"/>
      <c r="H20" s="34" t="s">
        <v>212</v>
      </c>
      <c r="I20" s="411"/>
      <c r="J20" s="34" t="s">
        <v>215</v>
      </c>
      <c r="K20" s="471"/>
      <c r="L20" s="102" t="s">
        <v>218</v>
      </c>
      <c r="M20" s="472"/>
      <c r="N20" s="391"/>
    </row>
    <row r="21" spans="1:16" ht="49.5" outlineLevel="3">
      <c r="A21" s="439" t="s">
        <v>344</v>
      </c>
      <c r="B21" s="439"/>
      <c r="C21" s="468" t="s">
        <v>35</v>
      </c>
      <c r="D21" s="31">
        <v>0.1</v>
      </c>
      <c r="E21" s="409">
        <v>3</v>
      </c>
      <c r="F21" s="34" t="s">
        <v>210</v>
      </c>
      <c r="G21" s="409">
        <v>3</v>
      </c>
      <c r="H21" s="34" t="s">
        <v>210</v>
      </c>
      <c r="I21" s="409">
        <v>3</v>
      </c>
      <c r="J21" s="34" t="s">
        <v>213</v>
      </c>
      <c r="K21" s="469">
        <v>2</v>
      </c>
      <c r="L21" s="34" t="s">
        <v>216</v>
      </c>
      <c r="M21" s="472">
        <v>1</v>
      </c>
      <c r="N21" s="389" t="s">
        <v>219</v>
      </c>
    </row>
    <row r="22" spans="1:16" ht="49.5" outlineLevel="3">
      <c r="A22" s="467"/>
      <c r="B22" s="467"/>
      <c r="C22" s="468"/>
      <c r="D22" s="30">
        <v>0.05</v>
      </c>
      <c r="E22" s="410"/>
      <c r="F22" s="34" t="s">
        <v>211</v>
      </c>
      <c r="G22" s="410"/>
      <c r="H22" s="34" t="s">
        <v>211</v>
      </c>
      <c r="I22" s="410"/>
      <c r="J22" s="34" t="s">
        <v>214</v>
      </c>
      <c r="K22" s="470"/>
      <c r="L22" s="34" t="s">
        <v>217</v>
      </c>
      <c r="M22" s="472"/>
      <c r="N22" s="390"/>
    </row>
    <row r="23" spans="1:16" ht="16.5" customHeight="1" outlineLevel="3">
      <c r="A23" s="440"/>
      <c r="B23" s="440"/>
      <c r="C23" s="468"/>
      <c r="D23" s="30">
        <v>0</v>
      </c>
      <c r="E23" s="411"/>
      <c r="F23" s="34" t="s">
        <v>212</v>
      </c>
      <c r="G23" s="411"/>
      <c r="H23" s="34" t="s">
        <v>212</v>
      </c>
      <c r="I23" s="411"/>
      <c r="J23" s="34" t="s">
        <v>215</v>
      </c>
      <c r="K23" s="471"/>
      <c r="L23" s="102" t="s">
        <v>218</v>
      </c>
      <c r="M23" s="472"/>
      <c r="N23" s="391"/>
    </row>
    <row r="24" spans="1:16" ht="49.5" outlineLevel="3">
      <c r="A24" s="439" t="s">
        <v>345</v>
      </c>
      <c r="B24" s="439"/>
      <c r="C24" s="468" t="s">
        <v>36</v>
      </c>
      <c r="D24" s="31">
        <v>0.1</v>
      </c>
      <c r="E24" s="409">
        <v>3</v>
      </c>
      <c r="F24" s="34" t="s">
        <v>220</v>
      </c>
      <c r="G24" s="409">
        <v>3</v>
      </c>
      <c r="H24" s="34" t="s">
        <v>220</v>
      </c>
      <c r="I24" s="409">
        <v>3</v>
      </c>
      <c r="J24" s="34" t="s">
        <v>221</v>
      </c>
      <c r="K24" s="469">
        <v>2</v>
      </c>
      <c r="L24" s="34" t="s">
        <v>222</v>
      </c>
      <c r="M24" s="472">
        <v>1</v>
      </c>
      <c r="N24" s="389" t="s">
        <v>383</v>
      </c>
    </row>
    <row r="25" spans="1:16" ht="49.5" outlineLevel="3">
      <c r="A25" s="467"/>
      <c r="B25" s="467"/>
      <c r="C25" s="468"/>
      <c r="D25" s="30">
        <v>0.05</v>
      </c>
      <c r="E25" s="410"/>
      <c r="F25" s="34" t="s">
        <v>211</v>
      </c>
      <c r="G25" s="410"/>
      <c r="H25" s="34" t="s">
        <v>211</v>
      </c>
      <c r="I25" s="410"/>
      <c r="J25" s="34" t="s">
        <v>214</v>
      </c>
      <c r="K25" s="470"/>
      <c r="L25" s="34" t="s">
        <v>223</v>
      </c>
      <c r="M25" s="472"/>
      <c r="N25" s="390"/>
    </row>
    <row r="26" spans="1:16" ht="16.5" customHeight="1" outlineLevel="3">
      <c r="A26" s="440"/>
      <c r="B26" s="440"/>
      <c r="C26" s="468"/>
      <c r="D26" s="30">
        <v>0</v>
      </c>
      <c r="E26" s="411"/>
      <c r="F26" s="34" t="s">
        <v>212</v>
      </c>
      <c r="G26" s="411"/>
      <c r="H26" s="34" t="s">
        <v>212</v>
      </c>
      <c r="I26" s="411"/>
      <c r="J26" s="34" t="s">
        <v>215</v>
      </c>
      <c r="K26" s="471"/>
      <c r="L26" s="102" t="s">
        <v>224</v>
      </c>
      <c r="M26" s="472"/>
      <c r="N26" s="391"/>
    </row>
    <row r="27" spans="1:16" ht="49.5" outlineLevel="3">
      <c r="A27" s="439" t="s">
        <v>346</v>
      </c>
      <c r="B27" s="439"/>
      <c r="C27" s="468" t="s">
        <v>37</v>
      </c>
      <c r="D27" s="31">
        <v>0.1</v>
      </c>
      <c r="E27" s="409">
        <v>3</v>
      </c>
      <c r="F27" s="34" t="s">
        <v>220</v>
      </c>
      <c r="G27" s="409">
        <v>3</v>
      </c>
      <c r="H27" s="34" t="s">
        <v>220</v>
      </c>
      <c r="I27" s="409">
        <v>3</v>
      </c>
      <c r="J27" s="34" t="s">
        <v>226</v>
      </c>
      <c r="K27" s="469">
        <v>2</v>
      </c>
      <c r="L27" s="34" t="s">
        <v>229</v>
      </c>
      <c r="M27" s="472">
        <v>1</v>
      </c>
      <c r="N27" s="406" t="s">
        <v>385</v>
      </c>
    </row>
    <row r="28" spans="1:16" ht="49.5" outlineLevel="3">
      <c r="A28" s="467"/>
      <c r="B28" s="467"/>
      <c r="C28" s="468"/>
      <c r="D28" s="30">
        <v>0.05</v>
      </c>
      <c r="E28" s="410"/>
      <c r="F28" s="34" t="s">
        <v>211</v>
      </c>
      <c r="G28" s="410"/>
      <c r="H28" s="34" t="s">
        <v>211</v>
      </c>
      <c r="I28" s="410"/>
      <c r="J28" s="34" t="s">
        <v>227</v>
      </c>
      <c r="K28" s="470"/>
      <c r="L28" s="34" t="s">
        <v>223</v>
      </c>
      <c r="M28" s="472"/>
      <c r="N28" s="407"/>
    </row>
    <row r="29" spans="1:16" ht="16.5" customHeight="1" outlineLevel="3">
      <c r="A29" s="440"/>
      <c r="B29" s="440"/>
      <c r="C29" s="468"/>
      <c r="D29" s="30">
        <v>0</v>
      </c>
      <c r="E29" s="411"/>
      <c r="F29" s="34" t="s">
        <v>212</v>
      </c>
      <c r="G29" s="411"/>
      <c r="H29" s="34" t="s">
        <v>212</v>
      </c>
      <c r="I29" s="411"/>
      <c r="J29" s="34" t="s">
        <v>228</v>
      </c>
      <c r="K29" s="471"/>
      <c r="L29" s="102" t="s">
        <v>224</v>
      </c>
      <c r="M29" s="472"/>
      <c r="N29" s="408"/>
    </row>
    <row r="30" spans="1:16" outlineLevel="1">
      <c r="A30" s="100" t="s">
        <v>41</v>
      </c>
      <c r="B30" s="100"/>
      <c r="C30" s="106"/>
      <c r="D30" s="107"/>
      <c r="E30" s="97"/>
      <c r="F30" s="98"/>
      <c r="G30" s="99"/>
      <c r="H30" s="98"/>
      <c r="I30" s="99"/>
      <c r="J30" s="98"/>
      <c r="K30" s="99"/>
      <c r="L30" s="98"/>
      <c r="M30" s="99"/>
      <c r="N30" s="98"/>
      <c r="O30" s="1"/>
    </row>
    <row r="31" spans="1:16" ht="16.5" customHeight="1" outlineLevel="2">
      <c r="A31" s="403" t="s">
        <v>386</v>
      </c>
      <c r="B31" s="403"/>
      <c r="C31" s="389" t="s">
        <v>43</v>
      </c>
      <c r="D31" s="30">
        <v>0.1</v>
      </c>
      <c r="E31" s="409">
        <v>3</v>
      </c>
      <c r="F31" s="51" t="s">
        <v>11</v>
      </c>
      <c r="G31" s="409">
        <v>3</v>
      </c>
      <c r="H31" s="51" t="s">
        <v>11</v>
      </c>
      <c r="I31" s="412">
        <v>1</v>
      </c>
      <c r="J31" s="417" t="s">
        <v>11</v>
      </c>
      <c r="K31" s="412">
        <v>1</v>
      </c>
      <c r="L31" s="417" t="s">
        <v>11</v>
      </c>
      <c r="M31" s="412">
        <v>1</v>
      </c>
      <c r="N31" s="417" t="s">
        <v>11</v>
      </c>
      <c r="P31" s="457" t="s">
        <v>239</v>
      </c>
    </row>
    <row r="32" spans="1:16" ht="16.5" customHeight="1" outlineLevel="2">
      <c r="A32" s="405"/>
      <c r="B32" s="405"/>
      <c r="C32" s="391"/>
      <c r="D32" s="30">
        <v>0</v>
      </c>
      <c r="E32" s="411"/>
      <c r="F32" s="51" t="s">
        <v>12</v>
      </c>
      <c r="G32" s="411"/>
      <c r="H32" s="51" t="s">
        <v>12</v>
      </c>
      <c r="I32" s="414"/>
      <c r="J32" s="419"/>
      <c r="K32" s="414"/>
      <c r="L32" s="419"/>
      <c r="M32" s="414"/>
      <c r="N32" s="419"/>
      <c r="P32" s="457"/>
    </row>
    <row r="33" spans="1:16" ht="16.5" outlineLevel="2">
      <c r="A33" s="403" t="s">
        <v>387</v>
      </c>
      <c r="B33" s="403"/>
      <c r="C33" s="389" t="s">
        <v>39</v>
      </c>
      <c r="D33" s="30">
        <v>0.2</v>
      </c>
      <c r="E33" s="409">
        <v>3</v>
      </c>
      <c r="F33" s="51" t="s">
        <v>42</v>
      </c>
      <c r="G33" s="412">
        <v>3</v>
      </c>
      <c r="H33" s="51" t="s">
        <v>42</v>
      </c>
      <c r="I33" s="412">
        <v>1</v>
      </c>
      <c r="J33" s="417" t="s">
        <v>42</v>
      </c>
      <c r="K33" s="412">
        <v>1</v>
      </c>
      <c r="L33" s="417" t="s">
        <v>42</v>
      </c>
      <c r="M33" s="412">
        <v>1</v>
      </c>
      <c r="N33" s="417" t="s">
        <v>42</v>
      </c>
      <c r="P33" s="457"/>
    </row>
    <row r="34" spans="1:16" ht="16.5" outlineLevel="2">
      <c r="A34" s="404"/>
      <c r="B34" s="404"/>
      <c r="C34" s="390"/>
      <c r="D34" s="30">
        <v>0.1</v>
      </c>
      <c r="E34" s="410"/>
      <c r="F34" s="51" t="s">
        <v>234</v>
      </c>
      <c r="G34" s="413"/>
      <c r="H34" s="51" t="s">
        <v>234</v>
      </c>
      <c r="I34" s="413"/>
      <c r="J34" s="418"/>
      <c r="K34" s="413"/>
      <c r="L34" s="418"/>
      <c r="M34" s="413"/>
      <c r="N34" s="418"/>
      <c r="P34" s="457"/>
    </row>
    <row r="35" spans="1:16" ht="16.5" outlineLevel="2">
      <c r="A35" s="404"/>
      <c r="B35" s="404"/>
      <c r="C35" s="390"/>
      <c r="D35" s="30">
        <v>0</v>
      </c>
      <c r="E35" s="410"/>
      <c r="F35" s="51" t="s">
        <v>729</v>
      </c>
      <c r="G35" s="413"/>
      <c r="H35" s="51" t="s">
        <v>729</v>
      </c>
      <c r="I35" s="413"/>
      <c r="J35" s="418"/>
      <c r="K35" s="413"/>
      <c r="L35" s="418"/>
      <c r="M35" s="413"/>
      <c r="N35" s="418"/>
      <c r="P35" s="457"/>
    </row>
    <row r="36" spans="1:16" ht="16.5" outlineLevel="2">
      <c r="A36" s="403" t="s">
        <v>388</v>
      </c>
      <c r="B36" s="403" t="s">
        <v>389</v>
      </c>
      <c r="C36" s="389" t="s">
        <v>327</v>
      </c>
      <c r="D36" s="30">
        <v>0.1</v>
      </c>
      <c r="E36" s="409">
        <v>3</v>
      </c>
      <c r="F36" s="15" t="s">
        <v>17</v>
      </c>
      <c r="G36" s="412">
        <v>3</v>
      </c>
      <c r="H36" s="15" t="s">
        <v>17</v>
      </c>
      <c r="I36" s="412">
        <v>2</v>
      </c>
      <c r="J36" s="15" t="s">
        <v>18</v>
      </c>
      <c r="K36" s="412">
        <v>2</v>
      </c>
      <c r="L36" s="15" t="s">
        <v>19</v>
      </c>
      <c r="M36" s="412">
        <v>2</v>
      </c>
      <c r="N36" s="15" t="s">
        <v>24</v>
      </c>
      <c r="P36" s="457" t="s">
        <v>240</v>
      </c>
    </row>
    <row r="37" spans="1:16" ht="16.5" outlineLevel="2">
      <c r="A37" s="404"/>
      <c r="B37" s="404"/>
      <c r="C37" s="390"/>
      <c r="D37" s="30">
        <v>0.05</v>
      </c>
      <c r="E37" s="410"/>
      <c r="F37" s="15" t="s">
        <v>329</v>
      </c>
      <c r="G37" s="413"/>
      <c r="H37" s="15" t="s">
        <v>329</v>
      </c>
      <c r="I37" s="413"/>
      <c r="J37" s="15" t="s">
        <v>16</v>
      </c>
      <c r="K37" s="413"/>
      <c r="L37" s="15" t="s">
        <v>15</v>
      </c>
      <c r="M37" s="413"/>
      <c r="N37" s="15" t="s">
        <v>23</v>
      </c>
      <c r="P37" s="457"/>
    </row>
    <row r="38" spans="1:16" ht="16.5" outlineLevel="2">
      <c r="A38" s="405"/>
      <c r="B38" s="405"/>
      <c r="C38" s="391"/>
      <c r="D38" s="30">
        <v>0</v>
      </c>
      <c r="E38" s="411"/>
      <c r="F38" s="15" t="s">
        <v>732</v>
      </c>
      <c r="G38" s="414"/>
      <c r="H38" s="15" t="s">
        <v>732</v>
      </c>
      <c r="I38" s="414"/>
      <c r="J38" s="102" t="s">
        <v>329</v>
      </c>
      <c r="K38" s="414"/>
      <c r="L38" s="102" t="s">
        <v>16</v>
      </c>
      <c r="M38" s="414"/>
      <c r="N38" s="102" t="s">
        <v>15</v>
      </c>
      <c r="P38" s="457"/>
    </row>
    <row r="39" spans="1:16" ht="16.5" outlineLevel="2">
      <c r="A39" s="403" t="s">
        <v>390</v>
      </c>
      <c r="B39" s="403"/>
      <c r="C39" s="389" t="s">
        <v>1063</v>
      </c>
      <c r="D39" s="30">
        <v>0.1</v>
      </c>
      <c r="E39" s="409">
        <v>3</v>
      </c>
      <c r="F39" s="51" t="s">
        <v>396</v>
      </c>
      <c r="G39" s="412">
        <v>3</v>
      </c>
      <c r="H39" s="51" t="s">
        <v>256</v>
      </c>
      <c r="I39" s="412">
        <v>3</v>
      </c>
      <c r="J39" s="51" t="s">
        <v>256</v>
      </c>
      <c r="K39" s="412">
        <v>2</v>
      </c>
      <c r="L39" s="51" t="s">
        <v>400</v>
      </c>
      <c r="M39" s="412">
        <v>1</v>
      </c>
      <c r="N39" s="417" t="s">
        <v>400</v>
      </c>
      <c r="P39" s="457" t="s">
        <v>247</v>
      </c>
    </row>
    <row r="40" spans="1:16" ht="16.5" outlineLevel="2">
      <c r="A40" s="404"/>
      <c r="B40" s="404"/>
      <c r="C40" s="390"/>
      <c r="D40" s="30">
        <v>0.05</v>
      </c>
      <c r="E40" s="410"/>
      <c r="F40" s="51" t="s">
        <v>245</v>
      </c>
      <c r="G40" s="413"/>
      <c r="H40" s="51" t="s">
        <v>246</v>
      </c>
      <c r="I40" s="413"/>
      <c r="J40" s="51" t="s">
        <v>242</v>
      </c>
      <c r="K40" s="413"/>
      <c r="L40" s="51" t="s">
        <v>241</v>
      </c>
      <c r="M40" s="413"/>
      <c r="N40" s="418"/>
      <c r="P40" s="457"/>
    </row>
    <row r="41" spans="1:16" ht="16.5" outlineLevel="2">
      <c r="A41" s="405"/>
      <c r="B41" s="405"/>
      <c r="C41" s="391"/>
      <c r="D41" s="30">
        <v>0</v>
      </c>
      <c r="E41" s="411"/>
      <c r="F41" s="51" t="s">
        <v>258</v>
      </c>
      <c r="G41" s="414"/>
      <c r="H41" s="51" t="s">
        <v>397</v>
      </c>
      <c r="I41" s="414"/>
      <c r="J41" s="51" t="s">
        <v>398</v>
      </c>
      <c r="K41" s="414"/>
      <c r="L41" s="102" t="s">
        <v>399</v>
      </c>
      <c r="M41" s="414"/>
      <c r="N41" s="419"/>
      <c r="P41" s="457"/>
    </row>
    <row r="42" spans="1:16" ht="16.5" customHeight="1" outlineLevel="2">
      <c r="A42" s="403" t="s">
        <v>395</v>
      </c>
      <c r="B42" s="403" t="s">
        <v>394</v>
      </c>
      <c r="C42" s="389" t="s">
        <v>391</v>
      </c>
      <c r="D42" s="30">
        <v>0.3</v>
      </c>
      <c r="E42" s="409">
        <v>3</v>
      </c>
      <c r="F42" s="51" t="s">
        <v>25</v>
      </c>
      <c r="G42" s="409">
        <v>3</v>
      </c>
      <c r="H42" s="51" t="s">
        <v>25</v>
      </c>
      <c r="I42" s="409">
        <v>3</v>
      </c>
      <c r="J42" s="51" t="s">
        <v>25</v>
      </c>
      <c r="K42" s="409">
        <v>3</v>
      </c>
      <c r="L42" s="51" t="s">
        <v>25</v>
      </c>
      <c r="M42" s="409">
        <v>3</v>
      </c>
      <c r="N42" s="51" t="s">
        <v>25</v>
      </c>
      <c r="P42" s="2"/>
    </row>
    <row r="43" spans="1:16" ht="16.5" customHeight="1" outlineLevel="2">
      <c r="A43" s="404"/>
      <c r="B43" s="404"/>
      <c r="C43" s="390"/>
      <c r="D43" s="30">
        <v>0.2</v>
      </c>
      <c r="E43" s="410"/>
      <c r="F43" s="51" t="s">
        <v>393</v>
      </c>
      <c r="G43" s="410"/>
      <c r="H43" s="51" t="s">
        <v>393</v>
      </c>
      <c r="I43" s="410"/>
      <c r="J43" s="51" t="s">
        <v>393</v>
      </c>
      <c r="K43" s="410"/>
      <c r="L43" s="51" t="s">
        <v>393</v>
      </c>
      <c r="M43" s="410"/>
      <c r="N43" s="51" t="s">
        <v>393</v>
      </c>
      <c r="P43" s="2"/>
    </row>
    <row r="44" spans="1:16" ht="16.5" customHeight="1" outlineLevel="2">
      <c r="A44" s="404"/>
      <c r="B44" s="404"/>
      <c r="C44" s="390"/>
      <c r="D44" s="30">
        <v>0.1</v>
      </c>
      <c r="E44" s="410"/>
      <c r="F44" s="51" t="s">
        <v>332</v>
      </c>
      <c r="G44" s="410"/>
      <c r="H44" s="51" t="s">
        <v>332</v>
      </c>
      <c r="I44" s="410"/>
      <c r="J44" s="51" t="s">
        <v>332</v>
      </c>
      <c r="K44" s="410"/>
      <c r="L44" s="51" t="s">
        <v>332</v>
      </c>
      <c r="M44" s="410"/>
      <c r="N44" s="51" t="s">
        <v>332</v>
      </c>
      <c r="P44" s="2"/>
    </row>
    <row r="45" spans="1:16" ht="16.5" customHeight="1" outlineLevel="2">
      <c r="A45" s="404"/>
      <c r="B45" s="404"/>
      <c r="C45" s="390"/>
      <c r="D45" s="30">
        <v>0.05</v>
      </c>
      <c r="E45" s="410"/>
      <c r="F45" s="51" t="s">
        <v>331</v>
      </c>
      <c r="G45" s="410"/>
      <c r="H45" s="51" t="s">
        <v>331</v>
      </c>
      <c r="I45" s="410"/>
      <c r="J45" s="51" t="s">
        <v>331</v>
      </c>
      <c r="K45" s="410"/>
      <c r="L45" s="51" t="s">
        <v>331</v>
      </c>
      <c r="M45" s="410"/>
      <c r="N45" s="51" t="s">
        <v>331</v>
      </c>
      <c r="P45" s="2"/>
    </row>
    <row r="46" spans="1:16" ht="16.5" customHeight="1" outlineLevel="2">
      <c r="A46" s="405"/>
      <c r="B46" s="405"/>
      <c r="C46" s="391"/>
      <c r="D46" s="30">
        <v>0</v>
      </c>
      <c r="E46" s="411"/>
      <c r="F46" s="51" t="s">
        <v>730</v>
      </c>
      <c r="G46" s="411"/>
      <c r="H46" s="51" t="s">
        <v>730</v>
      </c>
      <c r="I46" s="411"/>
      <c r="J46" s="51" t="s">
        <v>731</v>
      </c>
      <c r="K46" s="411"/>
      <c r="L46" s="51" t="s">
        <v>731</v>
      </c>
      <c r="M46" s="411"/>
      <c r="N46" s="51" t="s">
        <v>731</v>
      </c>
      <c r="P46" s="2"/>
    </row>
    <row r="47" spans="1:16" ht="16.5" outlineLevel="2">
      <c r="A47" s="403" t="s">
        <v>402</v>
      </c>
      <c r="B47" s="403"/>
      <c r="C47" s="389" t="s">
        <v>733</v>
      </c>
      <c r="D47" s="30">
        <v>0.1</v>
      </c>
      <c r="E47" s="409">
        <v>3</v>
      </c>
      <c r="F47" s="15" t="s">
        <v>31</v>
      </c>
      <c r="G47" s="412">
        <v>3</v>
      </c>
      <c r="H47" s="15" t="s">
        <v>31</v>
      </c>
      <c r="I47" s="412">
        <v>2</v>
      </c>
      <c r="J47" s="15" t="s">
        <v>33</v>
      </c>
      <c r="K47" s="412">
        <v>2</v>
      </c>
      <c r="L47" s="15" t="s">
        <v>33</v>
      </c>
      <c r="M47" s="412">
        <v>2</v>
      </c>
      <c r="N47" s="15" t="s">
        <v>33</v>
      </c>
      <c r="P47" s="457" t="s">
        <v>248</v>
      </c>
    </row>
    <row r="48" spans="1:16" ht="16.5" outlineLevel="2">
      <c r="A48" s="404"/>
      <c r="B48" s="404"/>
      <c r="C48" s="390"/>
      <c r="D48" s="30">
        <v>0.05</v>
      </c>
      <c r="E48" s="410"/>
      <c r="F48" s="15" t="s">
        <v>762</v>
      </c>
      <c r="G48" s="413"/>
      <c r="H48" s="15" t="s">
        <v>762</v>
      </c>
      <c r="I48" s="413"/>
      <c r="J48" s="51" t="s">
        <v>32</v>
      </c>
      <c r="K48" s="413"/>
      <c r="L48" s="51" t="s">
        <v>32</v>
      </c>
      <c r="M48" s="413"/>
      <c r="N48" s="51" t="s">
        <v>32</v>
      </c>
      <c r="P48" s="457"/>
    </row>
    <row r="49" spans="1:16" ht="16.5" outlineLevel="2">
      <c r="A49" s="405"/>
      <c r="B49" s="405"/>
      <c r="C49" s="391"/>
      <c r="D49" s="30">
        <v>0</v>
      </c>
      <c r="E49" s="411"/>
      <c r="F49" s="15" t="s">
        <v>1096</v>
      </c>
      <c r="G49" s="414"/>
      <c r="H49" s="15" t="s">
        <v>1096</v>
      </c>
      <c r="I49" s="414"/>
      <c r="J49" s="102" t="s">
        <v>1065</v>
      </c>
      <c r="K49" s="414"/>
      <c r="L49" s="102" t="s">
        <v>1065</v>
      </c>
      <c r="M49" s="414"/>
      <c r="N49" s="102" t="s">
        <v>1065</v>
      </c>
      <c r="P49" s="457"/>
    </row>
    <row r="50" spans="1:16" ht="16.5" customHeight="1" outlineLevel="2">
      <c r="A50" s="403" t="s">
        <v>403</v>
      </c>
      <c r="B50" s="403" t="s">
        <v>404</v>
      </c>
      <c r="C50" s="389" t="s">
        <v>734</v>
      </c>
      <c r="D50" s="30">
        <v>0.1</v>
      </c>
      <c r="E50" s="409">
        <v>3</v>
      </c>
      <c r="F50" s="15" t="s">
        <v>26</v>
      </c>
      <c r="G50" s="412">
        <v>3</v>
      </c>
      <c r="H50" s="15" t="s">
        <v>26</v>
      </c>
      <c r="I50" s="412">
        <v>2</v>
      </c>
      <c r="J50" s="15" t="s">
        <v>29</v>
      </c>
      <c r="K50" s="412">
        <v>2</v>
      </c>
      <c r="L50" s="15" t="s">
        <v>29</v>
      </c>
      <c r="M50" s="412">
        <v>2</v>
      </c>
      <c r="N50" s="15" t="s">
        <v>29</v>
      </c>
      <c r="P50" s="2"/>
    </row>
    <row r="51" spans="1:16" ht="16.5" outlineLevel="2">
      <c r="A51" s="404"/>
      <c r="B51" s="404"/>
      <c r="C51" s="390"/>
      <c r="D51" s="30">
        <v>0.05</v>
      </c>
      <c r="E51" s="410"/>
      <c r="F51" s="8" t="s">
        <v>406</v>
      </c>
      <c r="G51" s="413"/>
      <c r="H51" s="8" t="s">
        <v>406</v>
      </c>
      <c r="I51" s="413"/>
      <c r="J51" s="53" t="s">
        <v>408</v>
      </c>
      <c r="K51" s="413"/>
      <c r="L51" s="53" t="s">
        <v>408</v>
      </c>
      <c r="M51" s="413"/>
      <c r="N51" s="53" t="s">
        <v>408</v>
      </c>
      <c r="P51" s="2"/>
    </row>
    <row r="52" spans="1:16" ht="16.5" outlineLevel="2">
      <c r="A52" s="405"/>
      <c r="B52" s="405"/>
      <c r="C52" s="391"/>
      <c r="D52" s="30">
        <v>0</v>
      </c>
      <c r="E52" s="411"/>
      <c r="F52" s="15" t="s">
        <v>409</v>
      </c>
      <c r="G52" s="414"/>
      <c r="H52" s="15" t="s">
        <v>409</v>
      </c>
      <c r="I52" s="414"/>
      <c r="J52" s="102" t="s">
        <v>407</v>
      </c>
      <c r="K52" s="414"/>
      <c r="L52" s="102" t="s">
        <v>407</v>
      </c>
      <c r="M52" s="414"/>
      <c r="N52" s="102" t="s">
        <v>407</v>
      </c>
      <c r="P52" s="2"/>
    </row>
    <row r="53" spans="1:16" ht="16.5" customHeight="1" outlineLevel="2">
      <c r="A53" s="403" t="s">
        <v>410</v>
      </c>
      <c r="B53" s="403"/>
      <c r="C53" s="389" t="s">
        <v>735</v>
      </c>
      <c r="D53" s="30">
        <v>0.1</v>
      </c>
      <c r="E53" s="409">
        <v>3</v>
      </c>
      <c r="F53" s="8" t="s">
        <v>26</v>
      </c>
      <c r="G53" s="412">
        <v>3</v>
      </c>
      <c r="H53" s="8" t="s">
        <v>413</v>
      </c>
      <c r="I53" s="412">
        <v>2</v>
      </c>
      <c r="J53" s="8" t="s">
        <v>27</v>
      </c>
      <c r="K53" s="412">
        <v>2</v>
      </c>
      <c r="L53" s="8" t="s">
        <v>418</v>
      </c>
      <c r="M53" s="412">
        <v>2</v>
      </c>
      <c r="N53" s="8" t="s">
        <v>418</v>
      </c>
      <c r="P53" s="457" t="s">
        <v>250</v>
      </c>
    </row>
    <row r="54" spans="1:16" ht="16.5" outlineLevel="2">
      <c r="A54" s="404"/>
      <c r="B54" s="404"/>
      <c r="C54" s="390"/>
      <c r="D54" s="30">
        <v>0.05</v>
      </c>
      <c r="E54" s="410"/>
      <c r="F54" s="15" t="s">
        <v>406</v>
      </c>
      <c r="G54" s="413"/>
      <c r="H54" s="15" t="s">
        <v>412</v>
      </c>
      <c r="I54" s="413"/>
      <c r="J54" s="8" t="s">
        <v>416</v>
      </c>
      <c r="K54" s="413"/>
      <c r="L54" s="8" t="s">
        <v>417</v>
      </c>
      <c r="M54" s="413"/>
      <c r="N54" s="8" t="s">
        <v>417</v>
      </c>
      <c r="P54" s="457"/>
    </row>
    <row r="55" spans="1:16" ht="16.5" outlineLevel="2">
      <c r="A55" s="405"/>
      <c r="B55" s="405"/>
      <c r="C55" s="391"/>
      <c r="D55" s="30">
        <v>0</v>
      </c>
      <c r="E55" s="411"/>
      <c r="F55" s="15" t="s">
        <v>409</v>
      </c>
      <c r="G55" s="414"/>
      <c r="H55" s="15" t="s">
        <v>409</v>
      </c>
      <c r="I55" s="414"/>
      <c r="J55" s="102" t="s">
        <v>598</v>
      </c>
      <c r="K55" s="414"/>
      <c r="L55" s="102" t="s">
        <v>423</v>
      </c>
      <c r="M55" s="414"/>
      <c r="N55" s="102" t="s">
        <v>423</v>
      </c>
      <c r="P55" s="2"/>
    </row>
    <row r="56" spans="1:16" ht="16.5" customHeight="1" outlineLevel="2">
      <c r="A56" s="403" t="s">
        <v>419</v>
      </c>
      <c r="B56" s="403" t="s">
        <v>420</v>
      </c>
      <c r="C56" s="389" t="s">
        <v>44</v>
      </c>
      <c r="D56" s="30">
        <v>0.1</v>
      </c>
      <c r="E56" s="409">
        <v>3</v>
      </c>
      <c r="F56" s="51" t="s">
        <v>25</v>
      </c>
      <c r="G56" s="409">
        <v>3</v>
      </c>
      <c r="H56" s="51" t="s">
        <v>25</v>
      </c>
      <c r="I56" s="412">
        <v>1</v>
      </c>
      <c r="J56" s="417" t="s">
        <v>25</v>
      </c>
      <c r="K56" s="412">
        <v>1</v>
      </c>
      <c r="L56" s="417" t="s">
        <v>25</v>
      </c>
      <c r="M56" s="412">
        <v>1</v>
      </c>
      <c r="N56" s="417" t="s">
        <v>25</v>
      </c>
      <c r="P56" s="457" t="s">
        <v>251</v>
      </c>
    </row>
    <row r="57" spans="1:16" ht="16.5" outlineLevel="2">
      <c r="A57" s="404"/>
      <c r="B57" s="404"/>
      <c r="C57" s="390"/>
      <c r="D57" s="30">
        <v>0.05</v>
      </c>
      <c r="E57" s="410"/>
      <c r="F57" s="51" t="s">
        <v>252</v>
      </c>
      <c r="G57" s="410"/>
      <c r="H57" s="51" t="s">
        <v>252</v>
      </c>
      <c r="I57" s="413"/>
      <c r="J57" s="418"/>
      <c r="K57" s="413"/>
      <c r="L57" s="418"/>
      <c r="M57" s="413"/>
      <c r="N57" s="418"/>
      <c r="P57" s="457"/>
    </row>
    <row r="58" spans="1:16" ht="16.5" outlineLevel="2">
      <c r="A58" s="405"/>
      <c r="B58" s="405"/>
      <c r="C58" s="391"/>
      <c r="D58" s="30">
        <v>0</v>
      </c>
      <c r="E58" s="411"/>
      <c r="F58" s="51" t="s">
        <v>12</v>
      </c>
      <c r="G58" s="411"/>
      <c r="H58" s="51" t="s">
        <v>12</v>
      </c>
      <c r="I58" s="414"/>
      <c r="J58" s="419"/>
      <c r="K58" s="414"/>
      <c r="L58" s="419"/>
      <c r="M58" s="414"/>
      <c r="N58" s="419"/>
      <c r="P58" s="457"/>
    </row>
    <row r="59" spans="1:16" ht="16.5" outlineLevel="2">
      <c r="A59" s="403" t="s">
        <v>421</v>
      </c>
      <c r="B59" s="403" t="s">
        <v>422</v>
      </c>
      <c r="C59" s="445" t="s">
        <v>46</v>
      </c>
      <c r="D59" s="30">
        <v>0.1</v>
      </c>
      <c r="E59" s="409">
        <v>3</v>
      </c>
      <c r="F59" s="15" t="s">
        <v>254</v>
      </c>
      <c r="G59" s="412">
        <v>3</v>
      </c>
      <c r="H59" s="15" t="s">
        <v>254</v>
      </c>
      <c r="I59" s="412">
        <v>3</v>
      </c>
      <c r="J59" s="15" t="s">
        <v>254</v>
      </c>
      <c r="K59" s="412">
        <v>3</v>
      </c>
      <c r="L59" s="15" t="s">
        <v>254</v>
      </c>
      <c r="M59" s="412">
        <v>3</v>
      </c>
      <c r="N59" s="15" t="s">
        <v>254</v>
      </c>
    </row>
    <row r="60" spans="1:16" ht="16.5" outlineLevel="2">
      <c r="A60" s="404"/>
      <c r="B60" s="404"/>
      <c r="C60" s="446"/>
      <c r="D60" s="30">
        <v>0.05</v>
      </c>
      <c r="E60" s="410"/>
      <c r="F60" s="51" t="s">
        <v>253</v>
      </c>
      <c r="G60" s="413"/>
      <c r="H60" s="51" t="s">
        <v>253</v>
      </c>
      <c r="I60" s="413"/>
      <c r="J60" s="51" t="s">
        <v>253</v>
      </c>
      <c r="K60" s="413"/>
      <c r="L60" s="51" t="s">
        <v>253</v>
      </c>
      <c r="M60" s="413"/>
      <c r="N60" s="51" t="s">
        <v>253</v>
      </c>
    </row>
    <row r="61" spans="1:16" ht="16.5" outlineLevel="2">
      <c r="A61" s="405"/>
      <c r="B61" s="405"/>
      <c r="C61" s="446"/>
      <c r="D61" s="30">
        <v>0</v>
      </c>
      <c r="E61" s="411"/>
      <c r="F61" s="8" t="s">
        <v>423</v>
      </c>
      <c r="G61" s="414"/>
      <c r="H61" s="8" t="s">
        <v>423</v>
      </c>
      <c r="I61" s="414"/>
      <c r="J61" s="8" t="s">
        <v>423</v>
      </c>
      <c r="K61" s="414"/>
      <c r="L61" s="8" t="s">
        <v>423</v>
      </c>
      <c r="M61" s="414"/>
      <c r="N61" s="8" t="s">
        <v>423</v>
      </c>
    </row>
    <row r="62" spans="1:16" ht="16.5" outlineLevel="2">
      <c r="A62" s="403" t="s">
        <v>424</v>
      </c>
      <c r="B62" s="403" t="s">
        <v>425</v>
      </c>
      <c r="C62" s="389" t="s">
        <v>255</v>
      </c>
      <c r="D62" s="30">
        <v>0.2</v>
      </c>
      <c r="E62" s="409">
        <v>3</v>
      </c>
      <c r="F62" s="8" t="s">
        <v>258</v>
      </c>
      <c r="G62" s="412">
        <v>3</v>
      </c>
      <c r="H62" s="8" t="s">
        <v>258</v>
      </c>
      <c r="I62" s="412">
        <v>3</v>
      </c>
      <c r="J62" s="8" t="s">
        <v>258</v>
      </c>
      <c r="K62" s="412">
        <v>2</v>
      </c>
      <c r="L62" s="8" t="s">
        <v>258</v>
      </c>
      <c r="M62" s="412">
        <v>1</v>
      </c>
      <c r="N62" s="417" t="s">
        <v>243</v>
      </c>
      <c r="P62" s="457" t="s">
        <v>259</v>
      </c>
    </row>
    <row r="63" spans="1:16" ht="16.5" outlineLevel="2">
      <c r="A63" s="404"/>
      <c r="B63" s="404"/>
      <c r="C63" s="390"/>
      <c r="D63" s="30">
        <v>0.1</v>
      </c>
      <c r="E63" s="410"/>
      <c r="F63" s="51" t="s">
        <v>257</v>
      </c>
      <c r="G63" s="413"/>
      <c r="H63" s="51" t="s">
        <v>257</v>
      </c>
      <c r="I63" s="413"/>
      <c r="J63" s="51" t="s">
        <v>257</v>
      </c>
      <c r="K63" s="413"/>
      <c r="L63" s="51" t="s">
        <v>257</v>
      </c>
      <c r="M63" s="413"/>
      <c r="N63" s="418"/>
      <c r="P63" s="457"/>
    </row>
    <row r="64" spans="1:16" ht="16.5" outlineLevel="2">
      <c r="A64" s="404"/>
      <c r="B64" s="404"/>
      <c r="C64" s="390"/>
      <c r="D64" s="30">
        <v>0.05</v>
      </c>
      <c r="E64" s="410"/>
      <c r="F64" s="8" t="s">
        <v>256</v>
      </c>
      <c r="G64" s="413"/>
      <c r="H64" s="8" t="s">
        <v>256</v>
      </c>
      <c r="I64" s="413"/>
      <c r="J64" s="8" t="s">
        <v>256</v>
      </c>
      <c r="K64" s="413"/>
      <c r="L64" s="51" t="s">
        <v>746</v>
      </c>
      <c r="M64" s="413"/>
      <c r="N64" s="418"/>
      <c r="P64" s="457"/>
    </row>
    <row r="65" spans="1:16" ht="16.5" outlineLevel="2">
      <c r="A65" s="405"/>
      <c r="B65" s="405"/>
      <c r="C65" s="391"/>
      <c r="D65" s="30">
        <v>0</v>
      </c>
      <c r="E65" s="411"/>
      <c r="F65" s="51" t="s">
        <v>12</v>
      </c>
      <c r="G65" s="414"/>
      <c r="H65" s="51" t="s">
        <v>12</v>
      </c>
      <c r="I65" s="414"/>
      <c r="J65" s="51" t="s">
        <v>12</v>
      </c>
      <c r="K65" s="414"/>
      <c r="L65" s="102" t="s">
        <v>400</v>
      </c>
      <c r="M65" s="414"/>
      <c r="N65" s="419"/>
      <c r="P65" s="457"/>
    </row>
    <row r="66" spans="1:16" ht="16.5" outlineLevel="2">
      <c r="A66" s="403" t="s">
        <v>426</v>
      </c>
      <c r="B66" s="403" t="s">
        <v>427</v>
      </c>
      <c r="C66" s="389" t="s">
        <v>260</v>
      </c>
      <c r="D66" s="30">
        <v>0.05</v>
      </c>
      <c r="E66" s="409" t="s">
        <v>14</v>
      </c>
      <c r="F66" s="465" t="s">
        <v>14</v>
      </c>
      <c r="G66" s="409" t="s">
        <v>14</v>
      </c>
      <c r="H66" s="465" t="s">
        <v>14</v>
      </c>
      <c r="I66" s="412">
        <v>3</v>
      </c>
      <c r="J66" s="51" t="s">
        <v>11</v>
      </c>
      <c r="K66" s="412">
        <v>3</v>
      </c>
      <c r="L66" s="51" t="s">
        <v>11</v>
      </c>
      <c r="M66" s="412">
        <v>3</v>
      </c>
      <c r="N66" s="51" t="s">
        <v>11</v>
      </c>
    </row>
    <row r="67" spans="1:16" ht="16.5" outlineLevel="2">
      <c r="A67" s="405"/>
      <c r="B67" s="405"/>
      <c r="C67" s="391"/>
      <c r="D67" s="30">
        <v>0</v>
      </c>
      <c r="E67" s="411"/>
      <c r="F67" s="466"/>
      <c r="G67" s="411"/>
      <c r="H67" s="466"/>
      <c r="I67" s="414"/>
      <c r="J67" s="51" t="s">
        <v>12</v>
      </c>
      <c r="K67" s="414"/>
      <c r="L67" s="51" t="s">
        <v>12</v>
      </c>
      <c r="M67" s="414"/>
      <c r="N67" s="51" t="s">
        <v>12</v>
      </c>
      <c r="P67" s="1" t="s">
        <v>761</v>
      </c>
    </row>
    <row r="68" spans="1:16" ht="16.5" outlineLevel="2">
      <c r="A68" s="403" t="s">
        <v>430</v>
      </c>
      <c r="B68" s="403" t="s">
        <v>429</v>
      </c>
      <c r="C68" s="389" t="s">
        <v>333</v>
      </c>
      <c r="D68" s="30">
        <v>0.2</v>
      </c>
      <c r="E68" s="409">
        <v>3</v>
      </c>
      <c r="F68" s="51" t="s">
        <v>261</v>
      </c>
      <c r="G68" s="412">
        <v>3</v>
      </c>
      <c r="H68" s="51" t="s">
        <v>261</v>
      </c>
      <c r="I68" s="412">
        <v>2</v>
      </c>
      <c r="J68" s="51" t="s">
        <v>261</v>
      </c>
      <c r="K68" s="412">
        <v>2</v>
      </c>
      <c r="L68" s="51" t="s">
        <v>261</v>
      </c>
      <c r="M68" s="412">
        <v>2</v>
      </c>
      <c r="N68" s="51" t="s">
        <v>261</v>
      </c>
    </row>
    <row r="69" spans="1:16" ht="16.5" outlineLevel="2">
      <c r="A69" s="404"/>
      <c r="B69" s="404"/>
      <c r="C69" s="390"/>
      <c r="D69" s="30">
        <v>0.05</v>
      </c>
      <c r="E69" s="410"/>
      <c r="F69" s="51" t="s">
        <v>262</v>
      </c>
      <c r="G69" s="413"/>
      <c r="H69" s="51" t="s">
        <v>262</v>
      </c>
      <c r="I69" s="413"/>
      <c r="J69" s="51" t="s">
        <v>262</v>
      </c>
      <c r="K69" s="413"/>
      <c r="L69" s="51" t="s">
        <v>262</v>
      </c>
      <c r="M69" s="413"/>
      <c r="N69" s="51" t="s">
        <v>262</v>
      </c>
    </row>
    <row r="70" spans="1:16" ht="16.5" outlineLevel="2">
      <c r="A70" s="405"/>
      <c r="B70" s="405"/>
      <c r="C70" s="391"/>
      <c r="D70" s="30">
        <v>0</v>
      </c>
      <c r="E70" s="411"/>
      <c r="F70" s="51" t="s">
        <v>263</v>
      </c>
      <c r="G70" s="414"/>
      <c r="H70" s="51" t="s">
        <v>263</v>
      </c>
      <c r="I70" s="414"/>
      <c r="J70" s="102" t="s">
        <v>263</v>
      </c>
      <c r="K70" s="414"/>
      <c r="L70" s="102" t="s">
        <v>263</v>
      </c>
      <c r="M70" s="414"/>
      <c r="N70" s="102" t="s">
        <v>263</v>
      </c>
    </row>
    <row r="71" spans="1:16" ht="16.5" outlineLevel="2">
      <c r="A71" s="403" t="s">
        <v>431</v>
      </c>
      <c r="B71" s="403" t="s">
        <v>432</v>
      </c>
      <c r="C71" s="389" t="s">
        <v>48</v>
      </c>
      <c r="D71" s="30">
        <v>0.1</v>
      </c>
      <c r="E71" s="409">
        <v>3</v>
      </c>
      <c r="F71" s="51" t="s">
        <v>265</v>
      </c>
      <c r="G71" s="412">
        <v>3</v>
      </c>
      <c r="H71" s="51" t="s">
        <v>265</v>
      </c>
      <c r="I71" s="412">
        <v>3</v>
      </c>
      <c r="J71" s="51" t="s">
        <v>265</v>
      </c>
      <c r="K71" s="412">
        <v>3</v>
      </c>
      <c r="L71" s="51" t="s">
        <v>265</v>
      </c>
      <c r="M71" s="412">
        <v>3</v>
      </c>
      <c r="N71" s="51" t="s">
        <v>265</v>
      </c>
      <c r="P71" s="457" t="s">
        <v>266</v>
      </c>
    </row>
    <row r="72" spans="1:16" ht="16.5" outlineLevel="2">
      <c r="A72" s="404"/>
      <c r="B72" s="404"/>
      <c r="C72" s="390"/>
      <c r="D72" s="30">
        <v>0.05</v>
      </c>
      <c r="E72" s="410"/>
      <c r="F72" s="51" t="s">
        <v>264</v>
      </c>
      <c r="G72" s="413"/>
      <c r="H72" s="51" t="s">
        <v>264</v>
      </c>
      <c r="I72" s="413"/>
      <c r="J72" s="51" t="s">
        <v>264</v>
      </c>
      <c r="K72" s="413"/>
      <c r="L72" s="51" t="s">
        <v>264</v>
      </c>
      <c r="M72" s="413"/>
      <c r="N72" s="51" t="s">
        <v>264</v>
      </c>
      <c r="P72" s="457"/>
    </row>
    <row r="73" spans="1:16" ht="16.5" outlineLevel="2">
      <c r="A73" s="405"/>
      <c r="B73" s="405"/>
      <c r="C73" s="391"/>
      <c r="D73" s="30">
        <v>0</v>
      </c>
      <c r="E73" s="411"/>
      <c r="F73" s="51" t="s">
        <v>12</v>
      </c>
      <c r="G73" s="414"/>
      <c r="H73" s="51" t="s">
        <v>12</v>
      </c>
      <c r="I73" s="414"/>
      <c r="J73" s="51" t="s">
        <v>12</v>
      </c>
      <c r="K73" s="414"/>
      <c r="L73" s="51" t="s">
        <v>12</v>
      </c>
      <c r="M73" s="414"/>
      <c r="N73" s="51" t="s">
        <v>12</v>
      </c>
      <c r="P73" s="457"/>
    </row>
    <row r="74" spans="1:16" ht="16.5" outlineLevel="2">
      <c r="A74" s="403" t="s">
        <v>433</v>
      </c>
      <c r="B74" s="403" t="s">
        <v>437</v>
      </c>
      <c r="C74" s="389" t="s">
        <v>1069</v>
      </c>
      <c r="D74" s="30">
        <v>0.05</v>
      </c>
      <c r="E74" s="409">
        <v>3</v>
      </c>
      <c r="F74" s="51" t="s">
        <v>12</v>
      </c>
      <c r="G74" s="412">
        <v>3</v>
      </c>
      <c r="H74" s="51" t="s">
        <v>12</v>
      </c>
      <c r="I74" s="412">
        <v>3</v>
      </c>
      <c r="J74" s="51" t="s">
        <v>12</v>
      </c>
      <c r="K74" s="412">
        <v>3</v>
      </c>
      <c r="L74" s="51" t="s">
        <v>12</v>
      </c>
      <c r="M74" s="412">
        <v>3</v>
      </c>
      <c r="N74" s="51" t="s">
        <v>12</v>
      </c>
    </row>
    <row r="75" spans="1:16" ht="16.5" outlineLevel="2">
      <c r="A75" s="405"/>
      <c r="B75" s="405"/>
      <c r="C75" s="391"/>
      <c r="D75" s="30">
        <v>0</v>
      </c>
      <c r="E75" s="411"/>
      <c r="F75" s="51" t="s">
        <v>11</v>
      </c>
      <c r="G75" s="414"/>
      <c r="H75" s="51" t="s">
        <v>11</v>
      </c>
      <c r="I75" s="414"/>
      <c r="J75" s="51" t="s">
        <v>11</v>
      </c>
      <c r="K75" s="414"/>
      <c r="L75" s="51" t="s">
        <v>11</v>
      </c>
      <c r="M75" s="414"/>
      <c r="N75" s="51" t="s">
        <v>11</v>
      </c>
    </row>
    <row r="76" spans="1:16" ht="16.5" outlineLevel="2">
      <c r="A76" s="403" t="s">
        <v>428</v>
      </c>
      <c r="B76" s="403" t="s">
        <v>394</v>
      </c>
      <c r="C76" s="389" t="s">
        <v>47</v>
      </c>
      <c r="D76" s="30">
        <v>0.1</v>
      </c>
      <c r="E76" s="409">
        <v>3</v>
      </c>
      <c r="F76" s="51" t="s">
        <v>11</v>
      </c>
      <c r="G76" s="412">
        <v>3</v>
      </c>
      <c r="H76" s="51" t="s">
        <v>11</v>
      </c>
      <c r="I76" s="412">
        <v>1</v>
      </c>
      <c r="J76" s="417" t="s">
        <v>11</v>
      </c>
      <c r="K76" s="412">
        <v>1</v>
      </c>
      <c r="L76" s="417" t="s">
        <v>11</v>
      </c>
      <c r="M76" s="412">
        <v>1</v>
      </c>
      <c r="N76" s="417" t="s">
        <v>11</v>
      </c>
      <c r="P76" s="457" t="s">
        <v>267</v>
      </c>
    </row>
    <row r="77" spans="1:16" ht="16.5" outlineLevel="2">
      <c r="A77" s="405"/>
      <c r="B77" s="405"/>
      <c r="C77" s="391"/>
      <c r="D77" s="30">
        <v>0</v>
      </c>
      <c r="E77" s="411"/>
      <c r="F77" s="51" t="s">
        <v>12</v>
      </c>
      <c r="G77" s="414"/>
      <c r="H77" s="51" t="s">
        <v>12</v>
      </c>
      <c r="I77" s="414"/>
      <c r="J77" s="419"/>
      <c r="K77" s="414"/>
      <c r="L77" s="419"/>
      <c r="M77" s="414"/>
      <c r="N77" s="419"/>
      <c r="P77" s="457"/>
    </row>
    <row r="78" spans="1:16" ht="16.5" outlineLevel="2">
      <c r="A78" s="403" t="s">
        <v>434</v>
      </c>
      <c r="B78" s="403" t="s">
        <v>438</v>
      </c>
      <c r="C78" s="445" t="s">
        <v>50</v>
      </c>
      <c r="D78" s="30">
        <v>0.05</v>
      </c>
      <c r="E78" s="409">
        <v>3</v>
      </c>
      <c r="F78" s="51" t="s">
        <v>11</v>
      </c>
      <c r="G78" s="412">
        <v>3</v>
      </c>
      <c r="H78" s="51" t="s">
        <v>11</v>
      </c>
      <c r="I78" s="412">
        <v>3</v>
      </c>
      <c r="J78" s="51" t="s">
        <v>11</v>
      </c>
      <c r="K78" s="412">
        <v>3</v>
      </c>
      <c r="L78" s="51" t="s">
        <v>11</v>
      </c>
      <c r="M78" s="412">
        <v>3</v>
      </c>
      <c r="N78" s="51" t="s">
        <v>11</v>
      </c>
      <c r="P78" s="2"/>
    </row>
    <row r="79" spans="1:16" ht="16.5" outlineLevel="2">
      <c r="A79" s="405"/>
      <c r="B79" s="405"/>
      <c r="C79" s="447"/>
      <c r="D79" s="30">
        <v>0</v>
      </c>
      <c r="E79" s="411"/>
      <c r="F79" s="51" t="s">
        <v>12</v>
      </c>
      <c r="G79" s="414"/>
      <c r="H79" s="51" t="s">
        <v>12</v>
      </c>
      <c r="I79" s="414"/>
      <c r="J79" s="51" t="s">
        <v>12</v>
      </c>
      <c r="K79" s="414"/>
      <c r="L79" s="51" t="s">
        <v>12</v>
      </c>
      <c r="M79" s="414"/>
      <c r="N79" s="51" t="s">
        <v>12</v>
      </c>
      <c r="P79" s="2"/>
    </row>
    <row r="80" spans="1:16" ht="16.5" outlineLevel="2">
      <c r="A80" s="403" t="s">
        <v>435</v>
      </c>
      <c r="B80" s="403" t="s">
        <v>439</v>
      </c>
      <c r="C80" s="389" t="s">
        <v>51</v>
      </c>
      <c r="D80" s="30">
        <v>0.05</v>
      </c>
      <c r="E80" s="409" t="s">
        <v>14</v>
      </c>
      <c r="F80" s="465" t="s">
        <v>14</v>
      </c>
      <c r="G80" s="409" t="s">
        <v>14</v>
      </c>
      <c r="H80" s="465" t="s">
        <v>14</v>
      </c>
      <c r="I80" s="412">
        <v>3</v>
      </c>
      <c r="J80" s="51" t="s">
        <v>11</v>
      </c>
      <c r="K80" s="412">
        <v>3</v>
      </c>
      <c r="L80" s="51" t="s">
        <v>11</v>
      </c>
      <c r="M80" s="412">
        <v>3</v>
      </c>
      <c r="N80" s="51" t="s">
        <v>11</v>
      </c>
    </row>
    <row r="81" spans="1:17" ht="16.5" outlineLevel="2">
      <c r="A81" s="405"/>
      <c r="B81" s="405"/>
      <c r="C81" s="391"/>
      <c r="D81" s="30">
        <v>0</v>
      </c>
      <c r="E81" s="411"/>
      <c r="F81" s="466"/>
      <c r="G81" s="411"/>
      <c r="H81" s="466"/>
      <c r="I81" s="414"/>
      <c r="J81" s="51" t="s">
        <v>12</v>
      </c>
      <c r="K81" s="414"/>
      <c r="L81" s="51" t="s">
        <v>12</v>
      </c>
      <c r="M81" s="414"/>
      <c r="N81" s="51" t="s">
        <v>12</v>
      </c>
    </row>
    <row r="82" spans="1:17" ht="16.5" outlineLevel="2">
      <c r="A82" s="403" t="s">
        <v>436</v>
      </c>
      <c r="B82" s="403" t="s">
        <v>440</v>
      </c>
      <c r="C82" s="389" t="s">
        <v>52</v>
      </c>
      <c r="D82" s="30">
        <v>0.05</v>
      </c>
      <c r="E82" s="409" t="s">
        <v>14</v>
      </c>
      <c r="F82" s="465" t="s">
        <v>14</v>
      </c>
      <c r="G82" s="409" t="s">
        <v>14</v>
      </c>
      <c r="H82" s="465" t="s">
        <v>14</v>
      </c>
      <c r="I82" s="412">
        <v>3</v>
      </c>
      <c r="J82" s="51" t="s">
        <v>11</v>
      </c>
      <c r="K82" s="412">
        <v>3</v>
      </c>
      <c r="L82" s="51" t="s">
        <v>11</v>
      </c>
      <c r="M82" s="412">
        <v>3</v>
      </c>
      <c r="N82" s="51" t="s">
        <v>11</v>
      </c>
    </row>
    <row r="83" spans="1:17" ht="16.5" outlineLevel="2">
      <c r="A83" s="405"/>
      <c r="B83" s="405"/>
      <c r="C83" s="391"/>
      <c r="D83" s="30">
        <v>0</v>
      </c>
      <c r="E83" s="411"/>
      <c r="F83" s="466"/>
      <c r="G83" s="411"/>
      <c r="H83" s="466"/>
      <c r="I83" s="414"/>
      <c r="J83" s="51" t="s">
        <v>12</v>
      </c>
      <c r="K83" s="414"/>
      <c r="L83" s="51" t="s">
        <v>12</v>
      </c>
      <c r="M83" s="414"/>
      <c r="N83" s="51" t="s">
        <v>12</v>
      </c>
    </row>
    <row r="84" spans="1:17" outlineLevel="1">
      <c r="A84" s="100" t="s">
        <v>54</v>
      </c>
      <c r="B84" s="100"/>
      <c r="C84" s="106"/>
      <c r="D84" s="107"/>
      <c r="E84" s="97"/>
      <c r="F84" s="98"/>
      <c r="G84" s="99"/>
      <c r="H84" s="98"/>
      <c r="I84" s="99"/>
      <c r="J84" s="98"/>
      <c r="K84" s="99"/>
      <c r="L84" s="98"/>
      <c r="M84" s="99"/>
      <c r="N84" s="98"/>
      <c r="O84" s="1"/>
    </row>
    <row r="85" spans="1:17" ht="33" outlineLevel="2">
      <c r="A85" s="403" t="s">
        <v>441</v>
      </c>
      <c r="B85" s="403"/>
      <c r="C85" s="389" t="s">
        <v>268</v>
      </c>
      <c r="D85" s="30">
        <v>0.2</v>
      </c>
      <c r="E85" s="409">
        <v>3</v>
      </c>
      <c r="F85" s="56" t="s">
        <v>271</v>
      </c>
      <c r="G85" s="412">
        <v>3</v>
      </c>
      <c r="H85" s="56" t="s">
        <v>271</v>
      </c>
      <c r="I85" s="412">
        <v>3</v>
      </c>
      <c r="J85" s="56" t="s">
        <v>271</v>
      </c>
      <c r="K85" s="412">
        <v>3</v>
      </c>
      <c r="L85" s="56" t="s">
        <v>271</v>
      </c>
      <c r="M85" s="412">
        <v>3</v>
      </c>
      <c r="N85" s="56" t="s">
        <v>271</v>
      </c>
      <c r="P85" s="37" t="s">
        <v>271</v>
      </c>
      <c r="Q85" s="1" t="s">
        <v>275</v>
      </c>
    </row>
    <row r="86" spans="1:17" ht="16.5" outlineLevel="2">
      <c r="A86" s="404"/>
      <c r="B86" s="404"/>
      <c r="C86" s="390"/>
      <c r="D86" s="30">
        <v>0.1</v>
      </c>
      <c r="E86" s="410"/>
      <c r="F86" s="51" t="s">
        <v>270</v>
      </c>
      <c r="G86" s="413"/>
      <c r="H86" s="51" t="s">
        <v>270</v>
      </c>
      <c r="I86" s="413"/>
      <c r="J86" s="51" t="s">
        <v>270</v>
      </c>
      <c r="K86" s="413"/>
      <c r="L86" s="51" t="s">
        <v>270</v>
      </c>
      <c r="M86" s="413"/>
      <c r="N86" s="51" t="s">
        <v>270</v>
      </c>
      <c r="P86" s="13" t="s">
        <v>270</v>
      </c>
      <c r="Q86" s="1" t="s">
        <v>274</v>
      </c>
    </row>
    <row r="87" spans="1:17" ht="16.5" outlineLevel="2">
      <c r="A87" s="404"/>
      <c r="B87" s="404"/>
      <c r="C87" s="390"/>
      <c r="D87" s="30">
        <v>0.05</v>
      </c>
      <c r="E87" s="410"/>
      <c r="F87" s="51" t="s">
        <v>269</v>
      </c>
      <c r="G87" s="413"/>
      <c r="H87" s="51" t="s">
        <v>269</v>
      </c>
      <c r="I87" s="413"/>
      <c r="J87" s="51" t="s">
        <v>269</v>
      </c>
      <c r="K87" s="413"/>
      <c r="L87" s="51" t="s">
        <v>269</v>
      </c>
      <c r="M87" s="413"/>
      <c r="N87" s="51" t="s">
        <v>269</v>
      </c>
      <c r="P87" s="13" t="s">
        <v>269</v>
      </c>
      <c r="Q87" s="1" t="s">
        <v>273</v>
      </c>
    </row>
    <row r="88" spans="1:17" ht="16.5" outlineLevel="2">
      <c r="A88" s="405"/>
      <c r="B88" s="405"/>
      <c r="C88" s="391"/>
      <c r="D88" s="30">
        <v>0</v>
      </c>
      <c r="E88" s="411"/>
      <c r="F88" s="51" t="s">
        <v>235</v>
      </c>
      <c r="G88" s="414"/>
      <c r="H88" s="51" t="s">
        <v>235</v>
      </c>
      <c r="I88" s="414"/>
      <c r="J88" s="51" t="s">
        <v>235</v>
      </c>
      <c r="K88" s="414"/>
      <c r="L88" s="51" t="s">
        <v>235</v>
      </c>
      <c r="M88" s="414"/>
      <c r="N88" s="51" t="s">
        <v>235</v>
      </c>
      <c r="P88" s="13" t="s">
        <v>235</v>
      </c>
      <c r="Q88" s="1" t="s">
        <v>272</v>
      </c>
    </row>
    <row r="89" spans="1:17" ht="16.5" outlineLevel="2">
      <c r="A89" s="403" t="s">
        <v>442</v>
      </c>
      <c r="B89" s="403"/>
      <c r="C89" s="389" t="s">
        <v>447</v>
      </c>
      <c r="D89" s="30">
        <v>0.1</v>
      </c>
      <c r="E89" s="425">
        <v>3</v>
      </c>
      <c r="F89" s="51" t="s">
        <v>448</v>
      </c>
      <c r="G89" s="426">
        <v>3</v>
      </c>
      <c r="H89" s="51" t="s">
        <v>17</v>
      </c>
      <c r="I89" s="426">
        <v>3</v>
      </c>
      <c r="J89" s="51" t="s">
        <v>453</v>
      </c>
      <c r="K89" s="426">
        <v>3</v>
      </c>
      <c r="L89" s="51" t="s">
        <v>453</v>
      </c>
      <c r="M89" s="426">
        <v>3</v>
      </c>
      <c r="N89" s="51" t="s">
        <v>453</v>
      </c>
      <c r="P89" s="463" t="s">
        <v>454</v>
      </c>
    </row>
    <row r="90" spans="1:17" ht="16.5" outlineLevel="2">
      <c r="A90" s="404"/>
      <c r="B90" s="404"/>
      <c r="C90" s="390"/>
      <c r="D90" s="30">
        <v>0.05</v>
      </c>
      <c r="E90" s="407"/>
      <c r="F90" s="51" t="s">
        <v>449</v>
      </c>
      <c r="G90" s="407"/>
      <c r="H90" s="51" t="s">
        <v>451</v>
      </c>
      <c r="I90" s="407"/>
      <c r="J90" s="51" t="s">
        <v>452</v>
      </c>
      <c r="K90" s="407"/>
      <c r="L90" s="51" t="s">
        <v>452</v>
      </c>
      <c r="M90" s="407"/>
      <c r="N90" s="51" t="s">
        <v>452</v>
      </c>
      <c r="P90" s="464"/>
    </row>
    <row r="91" spans="1:17" ht="16.5" outlineLevel="2">
      <c r="A91" s="405"/>
      <c r="B91" s="405"/>
      <c r="C91" s="391"/>
      <c r="D91" s="30">
        <v>0</v>
      </c>
      <c r="E91" s="408"/>
      <c r="F91" s="51" t="s">
        <v>328</v>
      </c>
      <c r="G91" s="408"/>
      <c r="H91" s="51" t="s">
        <v>450</v>
      </c>
      <c r="I91" s="408"/>
      <c r="J91" s="51" t="s">
        <v>20</v>
      </c>
      <c r="K91" s="408"/>
      <c r="L91" s="51" t="s">
        <v>20</v>
      </c>
      <c r="M91" s="408"/>
      <c r="N91" s="51" t="s">
        <v>20</v>
      </c>
      <c r="P91" s="464"/>
    </row>
    <row r="92" spans="1:17" ht="33" outlineLevel="2">
      <c r="A92" s="403" t="s">
        <v>444</v>
      </c>
      <c r="B92" s="403"/>
      <c r="C92" s="389" t="s">
        <v>277</v>
      </c>
      <c r="D92" s="30">
        <v>0.1</v>
      </c>
      <c r="E92" s="409">
        <v>3</v>
      </c>
      <c r="F92" s="56" t="s">
        <v>276</v>
      </c>
      <c r="G92" s="412">
        <v>3</v>
      </c>
      <c r="H92" s="56" t="s">
        <v>276</v>
      </c>
      <c r="I92" s="412">
        <v>3</v>
      </c>
      <c r="J92" s="56" t="s">
        <v>276</v>
      </c>
      <c r="K92" s="412">
        <v>3</v>
      </c>
      <c r="L92" s="56" t="s">
        <v>276</v>
      </c>
      <c r="M92" s="412">
        <v>3</v>
      </c>
      <c r="N92" s="56" t="s">
        <v>276</v>
      </c>
    </row>
    <row r="93" spans="1:17" ht="33" outlineLevel="2">
      <c r="A93" s="404"/>
      <c r="B93" s="404"/>
      <c r="C93" s="390"/>
      <c r="D93" s="30">
        <v>0.05</v>
      </c>
      <c r="E93" s="410"/>
      <c r="F93" s="56" t="s">
        <v>278</v>
      </c>
      <c r="G93" s="413"/>
      <c r="H93" s="56" t="s">
        <v>278</v>
      </c>
      <c r="I93" s="413"/>
      <c r="J93" s="56" t="s">
        <v>278</v>
      </c>
      <c r="K93" s="413"/>
      <c r="L93" s="56" t="s">
        <v>278</v>
      </c>
      <c r="M93" s="413"/>
      <c r="N93" s="56" t="s">
        <v>278</v>
      </c>
    </row>
    <row r="94" spans="1:17" ht="16.5" outlineLevel="2">
      <c r="A94" s="405"/>
      <c r="B94" s="405"/>
      <c r="C94" s="391"/>
      <c r="D94" s="30">
        <v>0</v>
      </c>
      <c r="E94" s="411"/>
      <c r="F94" s="56" t="s">
        <v>235</v>
      </c>
      <c r="G94" s="414"/>
      <c r="H94" s="56" t="s">
        <v>235</v>
      </c>
      <c r="I94" s="414"/>
      <c r="J94" s="56" t="s">
        <v>235</v>
      </c>
      <c r="K94" s="414"/>
      <c r="L94" s="56" t="s">
        <v>235</v>
      </c>
      <c r="M94" s="414"/>
      <c r="N94" s="56" t="s">
        <v>235</v>
      </c>
    </row>
    <row r="95" spans="1:17" ht="16.5" outlineLevel="2">
      <c r="A95" s="403" t="s">
        <v>443</v>
      </c>
      <c r="B95" s="403"/>
      <c r="C95" s="389" t="s">
        <v>55</v>
      </c>
      <c r="D95" s="30">
        <v>0.05</v>
      </c>
      <c r="E95" s="409">
        <v>3</v>
      </c>
      <c r="F95" s="51" t="s">
        <v>11</v>
      </c>
      <c r="G95" s="409">
        <v>3</v>
      </c>
      <c r="H95" s="51" t="s">
        <v>11</v>
      </c>
      <c r="I95" s="409">
        <v>3</v>
      </c>
      <c r="J95" s="51" t="s">
        <v>11</v>
      </c>
      <c r="K95" s="409">
        <v>3</v>
      </c>
      <c r="L95" s="51" t="s">
        <v>11</v>
      </c>
      <c r="M95" s="409">
        <v>3</v>
      </c>
      <c r="N95" s="51" t="s">
        <v>11</v>
      </c>
    </row>
    <row r="96" spans="1:17" ht="16.5" outlineLevel="2">
      <c r="A96" s="405"/>
      <c r="B96" s="405"/>
      <c r="C96" s="391"/>
      <c r="D96" s="30">
        <v>0</v>
      </c>
      <c r="E96" s="411"/>
      <c r="F96" s="51" t="s">
        <v>12</v>
      </c>
      <c r="G96" s="411"/>
      <c r="H96" s="51" t="s">
        <v>12</v>
      </c>
      <c r="I96" s="411"/>
      <c r="J96" s="51" t="s">
        <v>12</v>
      </c>
      <c r="K96" s="411"/>
      <c r="L96" s="51" t="s">
        <v>12</v>
      </c>
      <c r="M96" s="411"/>
      <c r="N96" s="51" t="s">
        <v>12</v>
      </c>
    </row>
    <row r="97" spans="1:15" ht="16.5" outlineLevel="2">
      <c r="A97" s="403" t="s">
        <v>445</v>
      </c>
      <c r="B97" s="403"/>
      <c r="C97" s="389" t="s">
        <v>1071</v>
      </c>
      <c r="D97" s="30">
        <v>0.05</v>
      </c>
      <c r="E97" s="409">
        <v>3</v>
      </c>
      <c r="F97" s="51" t="s">
        <v>11</v>
      </c>
      <c r="G97" s="412">
        <v>3</v>
      </c>
      <c r="H97" s="51" t="s">
        <v>11</v>
      </c>
      <c r="I97" s="412">
        <v>3</v>
      </c>
      <c r="J97" s="51" t="s">
        <v>11</v>
      </c>
      <c r="K97" s="412">
        <v>3</v>
      </c>
      <c r="L97" s="51" t="s">
        <v>11</v>
      </c>
      <c r="M97" s="412">
        <v>3</v>
      </c>
      <c r="N97" s="51" t="s">
        <v>11</v>
      </c>
    </row>
    <row r="98" spans="1:15" ht="16.5" outlineLevel="2">
      <c r="A98" s="405"/>
      <c r="B98" s="405"/>
      <c r="C98" s="391"/>
      <c r="D98" s="30">
        <v>0</v>
      </c>
      <c r="E98" s="411"/>
      <c r="F98" s="51" t="s">
        <v>12</v>
      </c>
      <c r="G98" s="414"/>
      <c r="H98" s="51" t="s">
        <v>12</v>
      </c>
      <c r="I98" s="414"/>
      <c r="J98" s="51" t="s">
        <v>12</v>
      </c>
      <c r="K98" s="414"/>
      <c r="L98" s="51" t="s">
        <v>12</v>
      </c>
      <c r="M98" s="414"/>
      <c r="N98" s="51" t="s">
        <v>12</v>
      </c>
    </row>
    <row r="99" spans="1:15" ht="16.5" outlineLevel="2">
      <c r="A99" s="403" t="s">
        <v>446</v>
      </c>
      <c r="B99" s="403"/>
      <c r="C99" s="389" t="s">
        <v>1072</v>
      </c>
      <c r="D99" s="30">
        <v>0.05</v>
      </c>
      <c r="E99" s="409">
        <v>3</v>
      </c>
      <c r="F99" s="51" t="s">
        <v>11</v>
      </c>
      <c r="G99" s="412">
        <v>3</v>
      </c>
      <c r="H99" s="51" t="s">
        <v>11</v>
      </c>
      <c r="I99" s="412">
        <v>3</v>
      </c>
      <c r="J99" s="51" t="s">
        <v>11</v>
      </c>
      <c r="K99" s="412">
        <v>3</v>
      </c>
      <c r="L99" s="51" t="s">
        <v>11</v>
      </c>
      <c r="M99" s="412">
        <v>3</v>
      </c>
      <c r="N99" s="51" t="s">
        <v>11</v>
      </c>
    </row>
    <row r="100" spans="1:15" ht="16.5" outlineLevel="2">
      <c r="A100" s="405"/>
      <c r="B100" s="405"/>
      <c r="C100" s="391"/>
      <c r="D100" s="30">
        <v>0</v>
      </c>
      <c r="E100" s="411"/>
      <c r="F100" s="51" t="s">
        <v>12</v>
      </c>
      <c r="G100" s="414"/>
      <c r="H100" s="51" t="s">
        <v>12</v>
      </c>
      <c r="I100" s="414"/>
      <c r="J100" s="51" t="s">
        <v>12</v>
      </c>
      <c r="K100" s="414"/>
      <c r="L100" s="51" t="s">
        <v>12</v>
      </c>
      <c r="M100" s="414"/>
      <c r="N100" s="51" t="s">
        <v>12</v>
      </c>
    </row>
    <row r="101" spans="1:15" outlineLevel="1">
      <c r="A101" s="106" t="s">
        <v>763</v>
      </c>
      <c r="B101" s="100"/>
      <c r="C101" s="106"/>
      <c r="D101" s="107"/>
      <c r="E101" s="97"/>
      <c r="F101" s="98"/>
      <c r="G101" s="99"/>
      <c r="H101" s="98"/>
      <c r="I101" s="99"/>
      <c r="J101" s="98"/>
      <c r="K101" s="99"/>
      <c r="L101" s="98"/>
      <c r="M101" s="99"/>
      <c r="N101" s="98"/>
      <c r="O101" s="1"/>
    </row>
    <row r="102" spans="1:15" ht="16.5" customHeight="1" outlineLevel="2">
      <c r="A102" s="403" t="s">
        <v>455</v>
      </c>
      <c r="B102" s="403"/>
      <c r="C102" s="389" t="s">
        <v>121</v>
      </c>
      <c r="D102" s="30">
        <v>0.05</v>
      </c>
      <c r="E102" s="409">
        <v>3</v>
      </c>
      <c r="F102" s="13" t="s">
        <v>11</v>
      </c>
      <c r="G102" s="412">
        <v>1</v>
      </c>
      <c r="H102" s="417" t="s">
        <v>11</v>
      </c>
      <c r="I102" s="412">
        <v>1</v>
      </c>
      <c r="J102" s="417" t="s">
        <v>11</v>
      </c>
      <c r="K102" s="412">
        <v>1</v>
      </c>
      <c r="L102" s="417" t="s">
        <v>11</v>
      </c>
      <c r="M102" s="412">
        <v>1</v>
      </c>
      <c r="N102" s="417" t="s">
        <v>11</v>
      </c>
    </row>
    <row r="103" spans="1:15" ht="16.5" outlineLevel="2">
      <c r="A103" s="405"/>
      <c r="B103" s="405"/>
      <c r="C103" s="391"/>
      <c r="D103" s="30">
        <v>0</v>
      </c>
      <c r="E103" s="411"/>
      <c r="F103" s="13" t="s">
        <v>12</v>
      </c>
      <c r="G103" s="414"/>
      <c r="H103" s="419"/>
      <c r="I103" s="414"/>
      <c r="J103" s="419"/>
      <c r="K103" s="414"/>
      <c r="L103" s="419"/>
      <c r="M103" s="414"/>
      <c r="N103" s="419"/>
    </row>
    <row r="104" spans="1:15" ht="16.5" outlineLevel="2">
      <c r="A104" s="403" t="s">
        <v>460</v>
      </c>
      <c r="B104" s="403"/>
      <c r="C104" s="389" t="s">
        <v>770</v>
      </c>
      <c r="D104" s="30">
        <v>0.05</v>
      </c>
      <c r="E104" s="409">
        <v>3</v>
      </c>
      <c r="F104" s="13" t="s">
        <v>946</v>
      </c>
      <c r="G104" s="412">
        <v>3</v>
      </c>
      <c r="H104" s="13" t="s">
        <v>946</v>
      </c>
      <c r="I104" s="412">
        <v>3</v>
      </c>
      <c r="J104" s="13" t="s">
        <v>946</v>
      </c>
      <c r="K104" s="412">
        <v>1</v>
      </c>
      <c r="L104" s="417" t="s">
        <v>946</v>
      </c>
      <c r="M104" s="412">
        <v>1</v>
      </c>
      <c r="N104" s="417" t="s">
        <v>946</v>
      </c>
    </row>
    <row r="105" spans="1:15" ht="16.5" outlineLevel="2">
      <c r="A105" s="404"/>
      <c r="B105" s="404"/>
      <c r="C105" s="390"/>
      <c r="D105" s="30">
        <v>0.02</v>
      </c>
      <c r="E105" s="410"/>
      <c r="F105" s="13" t="s">
        <v>765</v>
      </c>
      <c r="G105" s="413"/>
      <c r="H105" s="13" t="s">
        <v>765</v>
      </c>
      <c r="I105" s="413"/>
      <c r="J105" s="13" t="s">
        <v>765</v>
      </c>
      <c r="K105" s="413"/>
      <c r="L105" s="418"/>
      <c r="M105" s="413"/>
      <c r="N105" s="418"/>
    </row>
    <row r="106" spans="1:15" ht="16.5" outlineLevel="2">
      <c r="A106" s="405"/>
      <c r="B106" s="405"/>
      <c r="C106" s="391"/>
      <c r="D106" s="30">
        <v>0</v>
      </c>
      <c r="E106" s="411"/>
      <c r="F106" s="13" t="s">
        <v>764</v>
      </c>
      <c r="G106" s="416"/>
      <c r="H106" s="13" t="s">
        <v>764</v>
      </c>
      <c r="I106" s="416"/>
      <c r="J106" s="13" t="s">
        <v>764</v>
      </c>
      <c r="K106" s="416"/>
      <c r="L106" s="419"/>
      <c r="M106" s="416"/>
      <c r="N106" s="419"/>
    </row>
    <row r="107" spans="1:15" ht="16.5" customHeight="1" outlineLevel="2">
      <c r="A107" s="403" t="s">
        <v>473</v>
      </c>
      <c r="B107" s="403"/>
      <c r="C107" s="389" t="s">
        <v>123</v>
      </c>
      <c r="D107" s="30">
        <v>0.05</v>
      </c>
      <c r="E107" s="409">
        <v>3</v>
      </c>
      <c r="F107" s="13" t="s">
        <v>773</v>
      </c>
      <c r="G107" s="412">
        <v>2</v>
      </c>
      <c r="H107" s="13" t="s">
        <v>773</v>
      </c>
      <c r="I107" s="412">
        <v>2</v>
      </c>
      <c r="J107" s="13" t="s">
        <v>773</v>
      </c>
      <c r="K107" s="412">
        <v>2</v>
      </c>
      <c r="L107" s="13" t="s">
        <v>773</v>
      </c>
      <c r="M107" s="412">
        <v>2</v>
      </c>
      <c r="N107" s="13" t="s">
        <v>773</v>
      </c>
    </row>
    <row r="108" spans="1:15" ht="16.5" customHeight="1" outlineLevel="2">
      <c r="A108" s="404"/>
      <c r="B108" s="404"/>
      <c r="C108" s="390"/>
      <c r="D108" s="30">
        <v>0.02</v>
      </c>
      <c r="E108" s="410"/>
      <c r="F108" s="13" t="s">
        <v>772</v>
      </c>
      <c r="G108" s="415"/>
      <c r="H108" s="13" t="s">
        <v>772</v>
      </c>
      <c r="I108" s="415"/>
      <c r="J108" s="13" t="s">
        <v>772</v>
      </c>
      <c r="K108" s="415"/>
      <c r="L108" s="13" t="s">
        <v>772</v>
      </c>
      <c r="M108" s="415"/>
      <c r="N108" s="13" t="s">
        <v>772</v>
      </c>
    </row>
    <row r="109" spans="1:15" ht="16.5" customHeight="1" outlineLevel="2">
      <c r="A109" s="404"/>
      <c r="B109" s="404"/>
      <c r="C109" s="390"/>
      <c r="D109" s="30">
        <v>0</v>
      </c>
      <c r="E109" s="410"/>
      <c r="F109" s="13" t="s">
        <v>771</v>
      </c>
      <c r="G109" s="415"/>
      <c r="H109" s="13" t="s">
        <v>771</v>
      </c>
      <c r="I109" s="415"/>
      <c r="J109" s="102" t="s">
        <v>771</v>
      </c>
      <c r="K109" s="415"/>
      <c r="L109" s="102" t="s">
        <v>771</v>
      </c>
      <c r="M109" s="415"/>
      <c r="N109" s="102" t="s">
        <v>771</v>
      </c>
    </row>
    <row r="110" spans="1:15" ht="20.25" customHeight="1" outlineLevel="2">
      <c r="A110" s="405"/>
      <c r="B110" s="405"/>
      <c r="C110" s="391"/>
      <c r="D110" s="30">
        <v>-1</v>
      </c>
      <c r="E110" s="411"/>
      <c r="F110" s="13" t="s">
        <v>235</v>
      </c>
      <c r="G110" s="416"/>
      <c r="H110" s="102" t="s">
        <v>235</v>
      </c>
      <c r="I110" s="416"/>
      <c r="J110" s="13" t="s">
        <v>235</v>
      </c>
      <c r="K110" s="416"/>
      <c r="L110" s="13" t="s">
        <v>235</v>
      </c>
      <c r="M110" s="416"/>
      <c r="N110" s="13" t="s">
        <v>235</v>
      </c>
    </row>
    <row r="111" spans="1:15" ht="16.5" outlineLevel="2">
      <c r="A111" s="403" t="s">
        <v>475</v>
      </c>
      <c r="B111" s="403"/>
      <c r="C111" s="389" t="s">
        <v>779</v>
      </c>
      <c r="D111" s="30">
        <v>0.1</v>
      </c>
      <c r="E111" s="425">
        <v>3</v>
      </c>
      <c r="F111" s="13" t="s">
        <v>778</v>
      </c>
      <c r="G111" s="426">
        <v>2</v>
      </c>
      <c r="H111" s="13" t="s">
        <v>778</v>
      </c>
      <c r="I111" s="426">
        <v>2</v>
      </c>
      <c r="J111" s="13" t="s">
        <v>778</v>
      </c>
      <c r="K111" s="426">
        <v>2</v>
      </c>
      <c r="L111" s="13" t="s">
        <v>784</v>
      </c>
      <c r="M111" s="426">
        <v>2</v>
      </c>
      <c r="N111" s="13" t="s">
        <v>787</v>
      </c>
    </row>
    <row r="112" spans="1:15" ht="16.5" outlineLevel="2">
      <c r="A112" s="404"/>
      <c r="B112" s="404"/>
      <c r="C112" s="390"/>
      <c r="D112" s="30">
        <v>0.05</v>
      </c>
      <c r="E112" s="407"/>
      <c r="F112" s="13" t="s">
        <v>777</v>
      </c>
      <c r="G112" s="407"/>
      <c r="H112" s="13" t="s">
        <v>777</v>
      </c>
      <c r="I112" s="407"/>
      <c r="J112" s="13" t="s">
        <v>782</v>
      </c>
      <c r="K112" s="407"/>
      <c r="L112" s="13" t="s">
        <v>783</v>
      </c>
      <c r="M112" s="407"/>
      <c r="N112" s="13" t="s">
        <v>786</v>
      </c>
    </row>
    <row r="113" spans="1:14" ht="16.5" outlineLevel="2">
      <c r="A113" s="404"/>
      <c r="B113" s="404"/>
      <c r="C113" s="390"/>
      <c r="D113" s="30">
        <v>0.02</v>
      </c>
      <c r="E113" s="407"/>
      <c r="F113" s="13" t="s">
        <v>709</v>
      </c>
      <c r="G113" s="407"/>
      <c r="H113" s="13" t="s">
        <v>780</v>
      </c>
      <c r="I113" s="407"/>
      <c r="J113" s="13" t="s">
        <v>781</v>
      </c>
      <c r="K113" s="407"/>
      <c r="L113" s="13" t="s">
        <v>777</v>
      </c>
      <c r="M113" s="407"/>
      <c r="N113" s="13" t="s">
        <v>785</v>
      </c>
    </row>
    <row r="114" spans="1:14" ht="16.5" outlineLevel="2">
      <c r="A114" s="405"/>
      <c r="B114" s="405"/>
      <c r="C114" s="391"/>
      <c r="D114" s="30">
        <v>0</v>
      </c>
      <c r="E114" s="408"/>
      <c r="F114" s="110" t="s">
        <v>256</v>
      </c>
      <c r="G114" s="408"/>
      <c r="H114" s="110" t="s">
        <v>396</v>
      </c>
      <c r="I114" s="408"/>
      <c r="J114" s="110" t="s">
        <v>606</v>
      </c>
      <c r="K114" s="408"/>
      <c r="L114" s="110" t="s">
        <v>494</v>
      </c>
      <c r="M114" s="408"/>
      <c r="N114" s="110" t="s">
        <v>496</v>
      </c>
    </row>
    <row r="115" spans="1:14" ht="16.5" outlineLevel="2">
      <c r="A115" s="403" t="s">
        <v>480</v>
      </c>
      <c r="B115" s="403"/>
      <c r="C115" s="389" t="s">
        <v>788</v>
      </c>
      <c r="D115" s="30">
        <v>0.1</v>
      </c>
      <c r="E115" s="425">
        <v>3</v>
      </c>
      <c r="F115" s="13" t="s">
        <v>800</v>
      </c>
      <c r="G115" s="426">
        <v>2</v>
      </c>
      <c r="H115" s="13" t="s">
        <v>800</v>
      </c>
      <c r="I115" s="426">
        <v>2</v>
      </c>
      <c r="J115" s="13"/>
      <c r="K115" s="426">
        <v>1</v>
      </c>
      <c r="L115" s="417" t="s">
        <v>800</v>
      </c>
      <c r="M115" s="426">
        <v>1</v>
      </c>
      <c r="N115" s="417" t="s">
        <v>800</v>
      </c>
    </row>
    <row r="116" spans="1:14" ht="16.5" outlineLevel="2">
      <c r="A116" s="404"/>
      <c r="B116" s="404"/>
      <c r="C116" s="390"/>
      <c r="D116" s="30">
        <v>0.05</v>
      </c>
      <c r="E116" s="407"/>
      <c r="F116" s="13" t="s">
        <v>799</v>
      </c>
      <c r="G116" s="407"/>
      <c r="H116" s="13" t="s">
        <v>799</v>
      </c>
      <c r="I116" s="407"/>
      <c r="J116" s="13" t="s">
        <v>800</v>
      </c>
      <c r="K116" s="407"/>
      <c r="L116" s="418"/>
      <c r="M116" s="407"/>
      <c r="N116" s="418"/>
    </row>
    <row r="117" spans="1:14" ht="16.5" outlineLevel="2">
      <c r="A117" s="404"/>
      <c r="B117" s="404"/>
      <c r="C117" s="390"/>
      <c r="D117" s="30">
        <v>0.02</v>
      </c>
      <c r="E117" s="407"/>
      <c r="F117" s="13" t="s">
        <v>798</v>
      </c>
      <c r="G117" s="407"/>
      <c r="H117" s="13" t="s">
        <v>798</v>
      </c>
      <c r="I117" s="407"/>
      <c r="J117" s="13" t="s">
        <v>799</v>
      </c>
      <c r="K117" s="407"/>
      <c r="L117" s="418"/>
      <c r="M117" s="407"/>
      <c r="N117" s="418"/>
    </row>
    <row r="118" spans="1:14" ht="16.5" outlineLevel="2">
      <c r="A118" s="405"/>
      <c r="B118" s="405"/>
      <c r="C118" s="391"/>
      <c r="D118" s="30">
        <v>0</v>
      </c>
      <c r="E118" s="408"/>
      <c r="F118" s="13" t="s">
        <v>797</v>
      </c>
      <c r="G118" s="408"/>
      <c r="H118" s="102" t="s">
        <v>797</v>
      </c>
      <c r="I118" s="408"/>
      <c r="J118" s="102" t="s">
        <v>798</v>
      </c>
      <c r="K118" s="408"/>
      <c r="L118" s="419"/>
      <c r="M118" s="408"/>
      <c r="N118" s="419"/>
    </row>
    <row r="119" spans="1:14" ht="16.5" customHeight="1" outlineLevel="2">
      <c r="A119" s="403" t="s">
        <v>482</v>
      </c>
      <c r="B119" s="403" t="s">
        <v>801</v>
      </c>
      <c r="C119" s="389" t="s">
        <v>128</v>
      </c>
      <c r="D119" s="30">
        <v>0.2</v>
      </c>
      <c r="E119" s="425">
        <v>3</v>
      </c>
      <c r="F119" s="13" t="s">
        <v>525</v>
      </c>
      <c r="G119" s="425">
        <v>3</v>
      </c>
      <c r="H119" s="13" t="s">
        <v>525</v>
      </c>
      <c r="I119" s="425">
        <v>3</v>
      </c>
      <c r="J119" s="13" t="s">
        <v>525</v>
      </c>
      <c r="K119" s="425">
        <v>3</v>
      </c>
      <c r="L119" s="13" t="s">
        <v>525</v>
      </c>
      <c r="M119" s="425">
        <v>3</v>
      </c>
      <c r="N119" s="13" t="s">
        <v>525</v>
      </c>
    </row>
    <row r="120" spans="1:14" ht="16.5" outlineLevel="2">
      <c r="A120" s="405"/>
      <c r="B120" s="405"/>
      <c r="C120" s="391"/>
      <c r="D120" s="30">
        <v>0</v>
      </c>
      <c r="E120" s="408"/>
      <c r="F120" s="13" t="s">
        <v>12</v>
      </c>
      <c r="G120" s="408"/>
      <c r="H120" s="13" t="s">
        <v>12</v>
      </c>
      <c r="I120" s="408"/>
      <c r="J120" s="13" t="s">
        <v>12</v>
      </c>
      <c r="K120" s="408"/>
      <c r="L120" s="13" t="s">
        <v>12</v>
      </c>
      <c r="M120" s="408"/>
      <c r="N120" s="13" t="s">
        <v>12</v>
      </c>
    </row>
    <row r="121" spans="1:14" ht="16.5" customHeight="1" outlineLevel="2">
      <c r="A121" s="403" t="s">
        <v>484</v>
      </c>
      <c r="B121" s="403" t="s">
        <v>802</v>
      </c>
      <c r="C121" s="389" t="s">
        <v>129</v>
      </c>
      <c r="D121" s="30">
        <v>0.1</v>
      </c>
      <c r="E121" s="425">
        <v>3</v>
      </c>
      <c r="F121" s="13" t="s">
        <v>11</v>
      </c>
      <c r="G121" s="425">
        <v>3</v>
      </c>
      <c r="H121" s="13" t="s">
        <v>11</v>
      </c>
      <c r="I121" s="425">
        <v>3</v>
      </c>
      <c r="J121" s="13" t="s">
        <v>11</v>
      </c>
      <c r="K121" s="425">
        <v>3</v>
      </c>
      <c r="L121" s="13" t="s">
        <v>11</v>
      </c>
      <c r="M121" s="425">
        <v>3</v>
      </c>
      <c r="N121" s="13" t="s">
        <v>11</v>
      </c>
    </row>
    <row r="122" spans="1:14" ht="16.5" outlineLevel="2">
      <c r="A122" s="405"/>
      <c r="B122" s="405"/>
      <c r="C122" s="391"/>
      <c r="D122" s="30">
        <v>0</v>
      </c>
      <c r="E122" s="408"/>
      <c r="F122" s="13" t="s">
        <v>12</v>
      </c>
      <c r="G122" s="408"/>
      <c r="H122" s="13" t="s">
        <v>12</v>
      </c>
      <c r="I122" s="408"/>
      <c r="J122" s="13" t="s">
        <v>12</v>
      </c>
      <c r="K122" s="408"/>
      <c r="L122" s="13" t="s">
        <v>12</v>
      </c>
      <c r="M122" s="408"/>
      <c r="N122" s="13" t="s">
        <v>12</v>
      </c>
    </row>
    <row r="123" spans="1:14" ht="16.5" customHeight="1" outlineLevel="2">
      <c r="A123" s="403" t="s">
        <v>487</v>
      </c>
      <c r="B123" s="403" t="s">
        <v>803</v>
      </c>
      <c r="C123" s="389" t="s">
        <v>127</v>
      </c>
      <c r="D123" s="30">
        <v>0.2</v>
      </c>
      <c r="E123" s="425">
        <v>3</v>
      </c>
      <c r="F123" s="13" t="s">
        <v>11</v>
      </c>
      <c r="G123" s="425">
        <v>3</v>
      </c>
      <c r="H123" s="13" t="s">
        <v>11</v>
      </c>
      <c r="I123" s="425">
        <v>3</v>
      </c>
      <c r="J123" s="13" t="s">
        <v>11</v>
      </c>
      <c r="K123" s="425">
        <v>3</v>
      </c>
      <c r="L123" s="13" t="s">
        <v>11</v>
      </c>
      <c r="M123" s="425">
        <v>3</v>
      </c>
      <c r="N123" s="13" t="s">
        <v>11</v>
      </c>
    </row>
    <row r="124" spans="1:14" ht="16.5" outlineLevel="2">
      <c r="A124" s="405"/>
      <c r="B124" s="405"/>
      <c r="C124" s="391"/>
      <c r="D124" s="30">
        <v>0</v>
      </c>
      <c r="E124" s="408"/>
      <c r="F124" s="13" t="s">
        <v>12</v>
      </c>
      <c r="G124" s="408"/>
      <c r="H124" s="13" t="s">
        <v>12</v>
      </c>
      <c r="I124" s="408"/>
      <c r="J124" s="13" t="s">
        <v>12</v>
      </c>
      <c r="K124" s="408"/>
      <c r="L124" s="13" t="s">
        <v>12</v>
      </c>
      <c r="M124" s="408"/>
      <c r="N124" s="13" t="s">
        <v>12</v>
      </c>
    </row>
    <row r="125" spans="1:14" ht="16.5" customHeight="1" outlineLevel="2">
      <c r="A125" s="403" t="s">
        <v>502</v>
      </c>
      <c r="B125" s="403" t="s">
        <v>804</v>
      </c>
      <c r="C125" s="389" t="s">
        <v>130</v>
      </c>
      <c r="D125" s="30">
        <v>0.1</v>
      </c>
      <c r="E125" s="425">
        <v>3</v>
      </c>
      <c r="F125" s="13" t="s">
        <v>11</v>
      </c>
      <c r="G125" s="425">
        <v>3</v>
      </c>
      <c r="H125" s="13" t="s">
        <v>11</v>
      </c>
      <c r="I125" s="425">
        <v>3</v>
      </c>
      <c r="J125" s="13" t="s">
        <v>11</v>
      </c>
      <c r="K125" s="425">
        <v>3</v>
      </c>
      <c r="L125" s="13" t="s">
        <v>11</v>
      </c>
      <c r="M125" s="425">
        <v>3</v>
      </c>
      <c r="N125" s="13" t="s">
        <v>11</v>
      </c>
    </row>
    <row r="126" spans="1:14" ht="16.5" customHeight="1" outlineLevel="2">
      <c r="A126" s="405"/>
      <c r="B126" s="405"/>
      <c r="C126" s="391"/>
      <c r="D126" s="30">
        <v>0</v>
      </c>
      <c r="E126" s="408"/>
      <c r="F126" s="13" t="s">
        <v>12</v>
      </c>
      <c r="G126" s="408"/>
      <c r="H126" s="13" t="s">
        <v>12</v>
      </c>
      <c r="I126" s="408"/>
      <c r="J126" s="13" t="s">
        <v>12</v>
      </c>
      <c r="K126" s="408"/>
      <c r="L126" s="13" t="s">
        <v>12</v>
      </c>
      <c r="M126" s="408"/>
      <c r="N126" s="13" t="s">
        <v>12</v>
      </c>
    </row>
    <row r="127" spans="1:14" ht="16.5" customHeight="1" outlineLevel="2">
      <c r="A127" s="403" t="s">
        <v>517</v>
      </c>
      <c r="B127" s="403"/>
      <c r="C127" s="389" t="s">
        <v>115</v>
      </c>
      <c r="D127" s="30">
        <v>0.1</v>
      </c>
      <c r="E127" s="409">
        <v>3</v>
      </c>
      <c r="F127" s="13" t="s">
        <v>806</v>
      </c>
      <c r="G127" s="409">
        <v>3</v>
      </c>
      <c r="H127" s="13" t="s">
        <v>806</v>
      </c>
      <c r="I127" s="409">
        <v>3</v>
      </c>
      <c r="J127" s="13" t="s">
        <v>806</v>
      </c>
      <c r="K127" s="412">
        <v>2</v>
      </c>
      <c r="L127" s="13" t="s">
        <v>806</v>
      </c>
      <c r="M127" s="412">
        <v>2</v>
      </c>
      <c r="N127" s="13" t="s">
        <v>806</v>
      </c>
    </row>
    <row r="128" spans="1:14" ht="16.5" customHeight="1" outlineLevel="2">
      <c r="A128" s="404"/>
      <c r="B128" s="404"/>
      <c r="C128" s="390"/>
      <c r="D128" s="30">
        <v>0.05</v>
      </c>
      <c r="E128" s="410"/>
      <c r="F128" s="13" t="s">
        <v>805</v>
      </c>
      <c r="G128" s="410"/>
      <c r="H128" s="13" t="s">
        <v>805</v>
      </c>
      <c r="I128" s="410"/>
      <c r="J128" s="13" t="s">
        <v>805</v>
      </c>
      <c r="K128" s="415"/>
      <c r="L128" s="13" t="s">
        <v>805</v>
      </c>
      <c r="M128" s="415"/>
      <c r="N128" s="13" t="s">
        <v>805</v>
      </c>
    </row>
    <row r="129" spans="1:16" ht="16.5" customHeight="1" outlineLevel="2">
      <c r="A129" s="405"/>
      <c r="B129" s="405"/>
      <c r="C129" s="391"/>
      <c r="D129" s="30">
        <v>0</v>
      </c>
      <c r="E129" s="411"/>
      <c r="F129" s="13" t="s">
        <v>235</v>
      </c>
      <c r="G129" s="411"/>
      <c r="H129" s="13" t="s">
        <v>235</v>
      </c>
      <c r="I129" s="411"/>
      <c r="J129" s="13" t="s">
        <v>235</v>
      </c>
      <c r="K129" s="416"/>
      <c r="L129" s="102" t="s">
        <v>235</v>
      </c>
      <c r="M129" s="416"/>
      <c r="N129" s="102" t="s">
        <v>235</v>
      </c>
    </row>
    <row r="130" spans="1:16" ht="16.5" customHeight="1" outlineLevel="2">
      <c r="A130" s="403" t="s">
        <v>523</v>
      </c>
      <c r="B130" s="403" t="s">
        <v>807</v>
      </c>
      <c r="C130" s="389" t="s">
        <v>131</v>
      </c>
      <c r="D130" s="30">
        <v>0.2</v>
      </c>
      <c r="E130" s="425">
        <v>3</v>
      </c>
      <c r="F130" s="13" t="s">
        <v>808</v>
      </c>
      <c r="G130" s="425">
        <v>3</v>
      </c>
      <c r="H130" s="13" t="s">
        <v>808</v>
      </c>
      <c r="I130" s="425">
        <v>3</v>
      </c>
      <c r="J130" s="13" t="s">
        <v>808</v>
      </c>
      <c r="K130" s="425">
        <v>3</v>
      </c>
      <c r="L130" s="13" t="s">
        <v>808</v>
      </c>
      <c r="M130" s="425">
        <v>3</v>
      </c>
      <c r="N130" s="13" t="s">
        <v>808</v>
      </c>
    </row>
    <row r="131" spans="1:16" ht="16.5" outlineLevel="2">
      <c r="A131" s="404"/>
      <c r="B131" s="404"/>
      <c r="C131" s="390"/>
      <c r="D131" s="30">
        <v>0.1</v>
      </c>
      <c r="E131" s="407"/>
      <c r="F131" s="13" t="s">
        <v>809</v>
      </c>
      <c r="G131" s="407"/>
      <c r="H131" s="13" t="s">
        <v>809</v>
      </c>
      <c r="I131" s="407"/>
      <c r="J131" s="13" t="s">
        <v>809</v>
      </c>
      <c r="K131" s="407"/>
      <c r="L131" s="13" t="s">
        <v>809</v>
      </c>
      <c r="M131" s="407"/>
      <c r="N131" s="13" t="s">
        <v>809</v>
      </c>
    </row>
    <row r="132" spans="1:16" ht="16.5" outlineLevel="2">
      <c r="A132" s="405"/>
      <c r="B132" s="405"/>
      <c r="C132" s="391"/>
      <c r="D132" s="30">
        <v>0</v>
      </c>
      <c r="E132" s="408"/>
      <c r="F132" s="13" t="s">
        <v>519</v>
      </c>
      <c r="G132" s="408"/>
      <c r="H132" s="13" t="s">
        <v>519</v>
      </c>
      <c r="I132" s="408"/>
      <c r="J132" s="13" t="s">
        <v>519</v>
      </c>
      <c r="K132" s="408"/>
      <c r="L132" s="13" t="s">
        <v>519</v>
      </c>
      <c r="M132" s="408"/>
      <c r="N132" s="13" t="s">
        <v>519</v>
      </c>
    </row>
    <row r="133" spans="1:16" ht="16.5" customHeight="1" outlineLevel="2">
      <c r="A133" s="403" t="s">
        <v>527</v>
      </c>
      <c r="B133" s="403" t="s">
        <v>395</v>
      </c>
      <c r="C133" s="389" t="s">
        <v>120</v>
      </c>
      <c r="D133" s="30">
        <v>0.1</v>
      </c>
      <c r="E133" s="409">
        <v>3</v>
      </c>
      <c r="F133" s="13" t="s">
        <v>811</v>
      </c>
      <c r="G133" s="412">
        <v>2</v>
      </c>
      <c r="H133" s="13" t="s">
        <v>811</v>
      </c>
      <c r="I133" s="412">
        <v>2</v>
      </c>
      <c r="J133" s="13" t="s">
        <v>811</v>
      </c>
      <c r="K133" s="412">
        <v>1</v>
      </c>
      <c r="L133" s="417" t="s">
        <v>811</v>
      </c>
      <c r="M133" s="412">
        <v>1</v>
      </c>
      <c r="N133" s="417" t="s">
        <v>811</v>
      </c>
    </row>
    <row r="134" spans="1:16" ht="16.5" outlineLevel="2">
      <c r="A134" s="404"/>
      <c r="B134" s="404"/>
      <c r="C134" s="390"/>
      <c r="D134" s="30">
        <v>0.05</v>
      </c>
      <c r="E134" s="410"/>
      <c r="F134" s="13" t="s">
        <v>810</v>
      </c>
      <c r="G134" s="415"/>
      <c r="H134" s="13" t="s">
        <v>810</v>
      </c>
      <c r="I134" s="415"/>
      <c r="J134" s="13" t="s">
        <v>810</v>
      </c>
      <c r="K134" s="415"/>
      <c r="L134" s="418"/>
      <c r="M134" s="415"/>
      <c r="N134" s="418"/>
    </row>
    <row r="135" spans="1:16" ht="16.5" outlineLevel="2">
      <c r="A135" s="405"/>
      <c r="B135" s="405"/>
      <c r="C135" s="391"/>
      <c r="D135" s="30">
        <v>0</v>
      </c>
      <c r="E135" s="411"/>
      <c r="F135" s="13" t="s">
        <v>812</v>
      </c>
      <c r="G135" s="416"/>
      <c r="H135" s="102" t="s">
        <v>812</v>
      </c>
      <c r="I135" s="416"/>
      <c r="J135" s="102" t="s">
        <v>812</v>
      </c>
      <c r="K135" s="416"/>
      <c r="L135" s="419"/>
      <c r="M135" s="416"/>
      <c r="N135" s="419"/>
    </row>
    <row r="136" spans="1:16" ht="16.5" outlineLevel="2">
      <c r="A136" s="403" t="s">
        <v>548</v>
      </c>
      <c r="B136" s="403"/>
      <c r="C136" s="389" t="s">
        <v>124</v>
      </c>
      <c r="D136" s="30">
        <v>0.1</v>
      </c>
      <c r="E136" s="409">
        <v>3</v>
      </c>
      <c r="F136" s="13" t="s">
        <v>814</v>
      </c>
      <c r="G136" s="412">
        <v>3</v>
      </c>
      <c r="H136" s="13" t="s">
        <v>814</v>
      </c>
      <c r="I136" s="412">
        <v>3</v>
      </c>
      <c r="J136" s="13" t="s">
        <v>814</v>
      </c>
      <c r="K136" s="412">
        <v>3</v>
      </c>
      <c r="L136" s="13" t="s">
        <v>814</v>
      </c>
      <c r="M136" s="412">
        <v>3</v>
      </c>
      <c r="N136" s="13" t="s">
        <v>814</v>
      </c>
      <c r="P136" s="1" t="s">
        <v>815</v>
      </c>
    </row>
    <row r="137" spans="1:16" ht="16.5" outlineLevel="2">
      <c r="A137" s="405"/>
      <c r="B137" s="405"/>
      <c r="C137" s="391"/>
      <c r="D137" s="30">
        <v>0</v>
      </c>
      <c r="E137" s="411"/>
      <c r="F137" s="13" t="s">
        <v>813</v>
      </c>
      <c r="G137" s="416"/>
      <c r="H137" s="13" t="s">
        <v>813</v>
      </c>
      <c r="I137" s="416"/>
      <c r="J137" s="13" t="s">
        <v>813</v>
      </c>
      <c r="K137" s="416"/>
      <c r="L137" s="13" t="s">
        <v>813</v>
      </c>
      <c r="M137" s="416"/>
      <c r="N137" s="13" t="s">
        <v>813</v>
      </c>
    </row>
    <row r="138" spans="1:16" outlineLevel="1">
      <c r="A138" s="106" t="s">
        <v>816</v>
      </c>
      <c r="B138" s="100"/>
      <c r="C138" s="106"/>
      <c r="D138" s="107"/>
      <c r="E138" s="97"/>
      <c r="F138" s="98"/>
      <c r="G138" s="99"/>
      <c r="H138" s="98"/>
      <c r="I138" s="99"/>
      <c r="J138" s="98"/>
      <c r="K138" s="99"/>
      <c r="L138" s="98"/>
      <c r="M138" s="99"/>
      <c r="N138" s="98"/>
      <c r="O138" s="1"/>
    </row>
    <row r="139" spans="1:16" ht="16.5" customHeight="1" outlineLevel="2">
      <c r="A139" s="403" t="s">
        <v>466</v>
      </c>
      <c r="B139" s="403" t="s">
        <v>817</v>
      </c>
      <c r="C139" s="389" t="s">
        <v>133</v>
      </c>
      <c r="D139" s="30">
        <v>0.15</v>
      </c>
      <c r="E139" s="425">
        <v>3</v>
      </c>
      <c r="F139" s="13" t="s">
        <v>525</v>
      </c>
      <c r="G139" s="425">
        <v>3</v>
      </c>
      <c r="H139" s="13" t="s">
        <v>525</v>
      </c>
      <c r="I139" s="425">
        <v>3</v>
      </c>
      <c r="J139" s="13" t="s">
        <v>525</v>
      </c>
      <c r="K139" s="425">
        <v>3</v>
      </c>
      <c r="L139" s="13" t="s">
        <v>525</v>
      </c>
      <c r="M139" s="425">
        <v>3</v>
      </c>
      <c r="N139" s="13" t="s">
        <v>525</v>
      </c>
    </row>
    <row r="140" spans="1:16" ht="16.5" outlineLevel="2">
      <c r="A140" s="405"/>
      <c r="B140" s="405"/>
      <c r="C140" s="391"/>
      <c r="D140" s="30">
        <v>0</v>
      </c>
      <c r="E140" s="408"/>
      <c r="F140" s="13" t="s">
        <v>12</v>
      </c>
      <c r="G140" s="408"/>
      <c r="H140" s="13" t="s">
        <v>12</v>
      </c>
      <c r="I140" s="408"/>
      <c r="J140" s="13" t="s">
        <v>12</v>
      </c>
      <c r="K140" s="408"/>
      <c r="L140" s="13" t="s">
        <v>12</v>
      </c>
      <c r="M140" s="408"/>
      <c r="N140" s="13" t="s">
        <v>12</v>
      </c>
    </row>
    <row r="141" spans="1:16" ht="16.5" customHeight="1" outlineLevel="2">
      <c r="A141" s="403" t="s">
        <v>467</v>
      </c>
      <c r="B141" s="403" t="s">
        <v>818</v>
      </c>
      <c r="C141" s="389" t="s">
        <v>822</v>
      </c>
      <c r="D141" s="30">
        <v>0.1</v>
      </c>
      <c r="E141" s="425">
        <v>3</v>
      </c>
      <c r="F141" s="13" t="s">
        <v>821</v>
      </c>
      <c r="G141" s="425">
        <v>3</v>
      </c>
      <c r="H141" s="13" t="s">
        <v>821</v>
      </c>
      <c r="I141" s="425">
        <v>3</v>
      </c>
      <c r="J141" s="13" t="s">
        <v>821</v>
      </c>
      <c r="K141" s="425">
        <v>3</v>
      </c>
      <c r="L141" s="13" t="s">
        <v>821</v>
      </c>
      <c r="M141" s="425">
        <v>3</v>
      </c>
      <c r="N141" s="13" t="s">
        <v>821</v>
      </c>
    </row>
    <row r="142" spans="1:16" ht="16.5" outlineLevel="2">
      <c r="A142" s="404"/>
      <c r="B142" s="404"/>
      <c r="C142" s="390"/>
      <c r="D142" s="30">
        <v>0.05</v>
      </c>
      <c r="E142" s="407"/>
      <c r="F142" s="13" t="s">
        <v>820</v>
      </c>
      <c r="G142" s="407"/>
      <c r="H142" s="13" t="s">
        <v>820</v>
      </c>
      <c r="I142" s="407"/>
      <c r="J142" s="13" t="s">
        <v>820</v>
      </c>
      <c r="K142" s="407"/>
      <c r="L142" s="13" t="s">
        <v>820</v>
      </c>
      <c r="M142" s="407"/>
      <c r="N142" s="13" t="s">
        <v>820</v>
      </c>
    </row>
    <row r="143" spans="1:16" ht="16.5" outlineLevel="2">
      <c r="A143" s="404"/>
      <c r="B143" s="404"/>
      <c r="C143" s="390"/>
      <c r="D143" s="30">
        <v>0.02</v>
      </c>
      <c r="E143" s="407"/>
      <c r="F143" s="13" t="s">
        <v>819</v>
      </c>
      <c r="G143" s="407"/>
      <c r="H143" s="13" t="s">
        <v>819</v>
      </c>
      <c r="I143" s="407"/>
      <c r="J143" s="13" t="s">
        <v>819</v>
      </c>
      <c r="K143" s="407"/>
      <c r="L143" s="13" t="s">
        <v>819</v>
      </c>
      <c r="M143" s="407"/>
      <c r="N143" s="13" t="s">
        <v>819</v>
      </c>
    </row>
    <row r="144" spans="1:16" ht="16.5" outlineLevel="2">
      <c r="A144" s="405"/>
      <c r="B144" s="405"/>
      <c r="C144" s="391"/>
      <c r="D144" s="30">
        <v>0</v>
      </c>
      <c r="E144" s="408"/>
      <c r="F144" s="13" t="s">
        <v>235</v>
      </c>
      <c r="G144" s="408"/>
      <c r="H144" s="13" t="s">
        <v>235</v>
      </c>
      <c r="I144" s="408"/>
      <c r="J144" s="13" t="s">
        <v>235</v>
      </c>
      <c r="K144" s="408"/>
      <c r="L144" s="13" t="s">
        <v>235</v>
      </c>
      <c r="M144" s="408"/>
      <c r="N144" s="13" t="s">
        <v>235</v>
      </c>
    </row>
    <row r="145" spans="1:14" ht="16.5" outlineLevel="2">
      <c r="A145" s="403" t="s">
        <v>547</v>
      </c>
      <c r="B145" s="403" t="s">
        <v>823</v>
      </c>
      <c r="C145" s="354" t="s">
        <v>134</v>
      </c>
      <c r="D145" s="30">
        <v>0.15</v>
      </c>
      <c r="E145" s="409">
        <v>3</v>
      </c>
      <c r="F145" s="56" t="s">
        <v>827</v>
      </c>
      <c r="G145" s="412">
        <v>3</v>
      </c>
      <c r="H145" s="56" t="s">
        <v>827</v>
      </c>
      <c r="I145" s="412">
        <v>3</v>
      </c>
      <c r="J145" s="56" t="s">
        <v>827</v>
      </c>
      <c r="K145" s="412">
        <v>3</v>
      </c>
      <c r="L145" s="56" t="s">
        <v>827</v>
      </c>
      <c r="M145" s="412">
        <v>3</v>
      </c>
      <c r="N145" s="56" t="s">
        <v>827</v>
      </c>
    </row>
    <row r="146" spans="1:14" ht="49.5" outlineLevel="2">
      <c r="A146" s="404"/>
      <c r="B146" s="404"/>
      <c r="C146" s="352"/>
      <c r="D146" s="30">
        <v>0.1</v>
      </c>
      <c r="E146" s="410"/>
      <c r="F146" s="56" t="s">
        <v>826</v>
      </c>
      <c r="G146" s="413"/>
      <c r="H146" s="56" t="s">
        <v>826</v>
      </c>
      <c r="I146" s="413"/>
      <c r="J146" s="56" t="s">
        <v>826</v>
      </c>
      <c r="K146" s="413"/>
      <c r="L146" s="56" t="s">
        <v>826</v>
      </c>
      <c r="M146" s="413"/>
      <c r="N146" s="56" t="s">
        <v>826</v>
      </c>
    </row>
    <row r="147" spans="1:14" ht="16.5" outlineLevel="2">
      <c r="A147" s="404"/>
      <c r="B147" s="404"/>
      <c r="C147" s="352"/>
      <c r="D147" s="30">
        <v>0.05</v>
      </c>
      <c r="E147" s="410"/>
      <c r="F147" s="51" t="s">
        <v>825</v>
      </c>
      <c r="G147" s="413"/>
      <c r="H147" s="51" t="s">
        <v>825</v>
      </c>
      <c r="I147" s="413"/>
      <c r="J147" s="51" t="s">
        <v>825</v>
      </c>
      <c r="K147" s="413"/>
      <c r="L147" s="51" t="s">
        <v>825</v>
      </c>
      <c r="M147" s="413"/>
      <c r="N147" s="51" t="s">
        <v>825</v>
      </c>
    </row>
    <row r="148" spans="1:14" ht="16.5" outlineLevel="2">
      <c r="A148" s="404"/>
      <c r="B148" s="404"/>
      <c r="C148" s="352"/>
      <c r="D148" s="30">
        <v>0.02</v>
      </c>
      <c r="E148" s="410"/>
      <c r="F148" s="51" t="s">
        <v>824</v>
      </c>
      <c r="G148" s="413"/>
      <c r="H148" s="51" t="s">
        <v>824</v>
      </c>
      <c r="I148" s="413"/>
      <c r="J148" s="51" t="s">
        <v>824</v>
      </c>
      <c r="K148" s="413"/>
      <c r="L148" s="51" t="s">
        <v>824</v>
      </c>
      <c r="M148" s="413"/>
      <c r="N148" s="51" t="s">
        <v>824</v>
      </c>
    </row>
    <row r="149" spans="1:14" ht="16.5" outlineLevel="2">
      <c r="A149" s="405"/>
      <c r="B149" s="405"/>
      <c r="C149" s="353"/>
      <c r="D149" s="30">
        <v>0</v>
      </c>
      <c r="E149" s="411"/>
      <c r="F149" s="51" t="s">
        <v>235</v>
      </c>
      <c r="G149" s="416"/>
      <c r="H149" s="51" t="s">
        <v>235</v>
      </c>
      <c r="I149" s="416"/>
      <c r="J149" s="51" t="s">
        <v>235</v>
      </c>
      <c r="K149" s="416"/>
      <c r="L149" s="51" t="s">
        <v>235</v>
      </c>
      <c r="M149" s="416"/>
      <c r="N149" s="51" t="s">
        <v>235</v>
      </c>
    </row>
    <row r="150" spans="1:14" ht="16.5" customHeight="1" outlineLevel="2">
      <c r="A150" s="403" t="s">
        <v>747</v>
      </c>
      <c r="B150" s="403" t="s">
        <v>830</v>
      </c>
      <c r="C150" s="389" t="s">
        <v>135</v>
      </c>
      <c r="D150" s="30">
        <v>0.1</v>
      </c>
      <c r="E150" s="425">
        <v>3</v>
      </c>
      <c r="F150" s="13" t="s">
        <v>525</v>
      </c>
      <c r="G150" s="425">
        <v>3</v>
      </c>
      <c r="H150" s="13" t="s">
        <v>525</v>
      </c>
      <c r="I150" s="425">
        <v>3</v>
      </c>
      <c r="J150" s="13" t="s">
        <v>525</v>
      </c>
      <c r="K150" s="425">
        <v>3</v>
      </c>
      <c r="L150" s="13" t="s">
        <v>525</v>
      </c>
      <c r="M150" s="425">
        <v>3</v>
      </c>
      <c r="N150" s="13" t="s">
        <v>525</v>
      </c>
    </row>
    <row r="151" spans="1:14" ht="16.5" outlineLevel="2">
      <c r="A151" s="405"/>
      <c r="B151" s="405"/>
      <c r="C151" s="391"/>
      <c r="D151" s="30">
        <v>0</v>
      </c>
      <c r="E151" s="408"/>
      <c r="F151" s="13" t="s">
        <v>12</v>
      </c>
      <c r="G151" s="408"/>
      <c r="H151" s="13" t="s">
        <v>12</v>
      </c>
      <c r="I151" s="408"/>
      <c r="J151" s="13" t="s">
        <v>12</v>
      </c>
      <c r="K151" s="408"/>
      <c r="L151" s="13" t="s">
        <v>12</v>
      </c>
      <c r="M151" s="408"/>
      <c r="N151" s="13" t="s">
        <v>12</v>
      </c>
    </row>
    <row r="152" spans="1:14" ht="16.5" outlineLevel="2">
      <c r="A152" s="403" t="s">
        <v>748</v>
      </c>
      <c r="B152" s="403" t="s">
        <v>834</v>
      </c>
      <c r="C152" s="389" t="s">
        <v>136</v>
      </c>
      <c r="D152" s="30">
        <v>0.15</v>
      </c>
      <c r="E152" s="425">
        <v>3</v>
      </c>
      <c r="F152" s="13" t="s">
        <v>833</v>
      </c>
      <c r="G152" s="426">
        <v>3</v>
      </c>
      <c r="H152" s="13" t="s">
        <v>833</v>
      </c>
      <c r="I152" s="426">
        <v>3</v>
      </c>
      <c r="J152" s="13" t="s">
        <v>833</v>
      </c>
      <c r="K152" s="426">
        <v>3</v>
      </c>
      <c r="L152" s="13" t="s">
        <v>833</v>
      </c>
      <c r="M152" s="426">
        <v>3</v>
      </c>
      <c r="N152" s="13" t="s">
        <v>833</v>
      </c>
    </row>
    <row r="153" spans="1:14" ht="16.5" outlineLevel="2">
      <c r="A153" s="404"/>
      <c r="B153" s="404"/>
      <c r="C153" s="390"/>
      <c r="D153" s="30">
        <v>0.1</v>
      </c>
      <c r="E153" s="407"/>
      <c r="F153" s="13" t="s">
        <v>832</v>
      </c>
      <c r="G153" s="407"/>
      <c r="H153" s="13" t="s">
        <v>832</v>
      </c>
      <c r="I153" s="407"/>
      <c r="J153" s="13" t="s">
        <v>832</v>
      </c>
      <c r="K153" s="407"/>
      <c r="L153" s="13" t="s">
        <v>832</v>
      </c>
      <c r="M153" s="407"/>
      <c r="N153" s="13" t="s">
        <v>832</v>
      </c>
    </row>
    <row r="154" spans="1:14" ht="16.5" outlineLevel="2">
      <c r="A154" s="404"/>
      <c r="B154" s="404"/>
      <c r="C154" s="390"/>
      <c r="D154" s="30">
        <v>0.05</v>
      </c>
      <c r="E154" s="407"/>
      <c r="F154" s="13" t="s">
        <v>831</v>
      </c>
      <c r="G154" s="407"/>
      <c r="H154" s="13" t="s">
        <v>831</v>
      </c>
      <c r="I154" s="407"/>
      <c r="J154" s="13" t="s">
        <v>831</v>
      </c>
      <c r="K154" s="407"/>
      <c r="L154" s="13" t="s">
        <v>831</v>
      </c>
      <c r="M154" s="407"/>
      <c r="N154" s="13" t="s">
        <v>831</v>
      </c>
    </row>
    <row r="155" spans="1:14" ht="16.5" outlineLevel="2">
      <c r="A155" s="405"/>
      <c r="B155" s="405"/>
      <c r="C155" s="391"/>
      <c r="D155" s="30">
        <v>0</v>
      </c>
      <c r="E155" s="408"/>
      <c r="F155" s="13" t="s">
        <v>235</v>
      </c>
      <c r="G155" s="408"/>
      <c r="H155" s="13" t="s">
        <v>235</v>
      </c>
      <c r="I155" s="408"/>
      <c r="J155" s="13" t="s">
        <v>235</v>
      </c>
      <c r="K155" s="408"/>
      <c r="L155" s="13" t="s">
        <v>235</v>
      </c>
      <c r="M155" s="408"/>
      <c r="N155" s="13" t="s">
        <v>235</v>
      </c>
    </row>
    <row r="156" spans="1:14" ht="16.5" customHeight="1" outlineLevel="2">
      <c r="A156" s="403" t="s">
        <v>749</v>
      </c>
      <c r="B156" s="403" t="s">
        <v>839</v>
      </c>
      <c r="C156" s="389" t="s">
        <v>138</v>
      </c>
      <c r="D156" s="30">
        <v>0.1</v>
      </c>
      <c r="E156" s="409">
        <v>3</v>
      </c>
      <c r="F156" s="13" t="s">
        <v>525</v>
      </c>
      <c r="G156" s="409">
        <v>3</v>
      </c>
      <c r="H156" s="13" t="s">
        <v>525</v>
      </c>
      <c r="I156" s="409">
        <v>3</v>
      </c>
      <c r="J156" s="13" t="s">
        <v>525</v>
      </c>
      <c r="K156" s="409">
        <v>3</v>
      </c>
      <c r="L156" s="13" t="s">
        <v>525</v>
      </c>
      <c r="M156" s="409">
        <v>3</v>
      </c>
      <c r="N156" s="13" t="s">
        <v>525</v>
      </c>
    </row>
    <row r="157" spans="1:14" ht="16.5" outlineLevel="2">
      <c r="A157" s="405"/>
      <c r="B157" s="405"/>
      <c r="C157" s="391"/>
      <c r="D157" s="30">
        <v>0</v>
      </c>
      <c r="E157" s="411"/>
      <c r="F157" s="13" t="s">
        <v>12</v>
      </c>
      <c r="G157" s="411"/>
      <c r="H157" s="13" t="s">
        <v>12</v>
      </c>
      <c r="I157" s="411"/>
      <c r="J157" s="13" t="s">
        <v>12</v>
      </c>
      <c r="K157" s="411"/>
      <c r="L157" s="13" t="s">
        <v>12</v>
      </c>
      <c r="M157" s="411"/>
      <c r="N157" s="13" t="s">
        <v>12</v>
      </c>
    </row>
    <row r="158" spans="1:14" ht="16.5" outlineLevel="2">
      <c r="A158" s="403" t="s">
        <v>750</v>
      </c>
      <c r="B158" s="403" t="s">
        <v>840</v>
      </c>
      <c r="C158" s="389" t="s">
        <v>139</v>
      </c>
      <c r="D158" s="30">
        <v>0.1</v>
      </c>
      <c r="E158" s="409">
        <v>3</v>
      </c>
      <c r="F158" s="13" t="s">
        <v>525</v>
      </c>
      <c r="G158" s="412">
        <v>3</v>
      </c>
      <c r="H158" s="13" t="s">
        <v>525</v>
      </c>
      <c r="I158" s="412">
        <v>3</v>
      </c>
      <c r="J158" s="13" t="s">
        <v>525</v>
      </c>
      <c r="K158" s="412">
        <v>3</v>
      </c>
      <c r="L158" s="13" t="s">
        <v>525</v>
      </c>
      <c r="M158" s="412">
        <v>3</v>
      </c>
      <c r="N158" s="13" t="s">
        <v>525</v>
      </c>
    </row>
    <row r="159" spans="1:14" ht="16.5" outlineLevel="2">
      <c r="A159" s="405"/>
      <c r="B159" s="405"/>
      <c r="C159" s="391"/>
      <c r="D159" s="30">
        <v>0</v>
      </c>
      <c r="E159" s="411"/>
      <c r="F159" s="13" t="s">
        <v>12</v>
      </c>
      <c r="G159" s="416"/>
      <c r="H159" s="13" t="s">
        <v>12</v>
      </c>
      <c r="I159" s="416"/>
      <c r="J159" s="13" t="s">
        <v>12</v>
      </c>
      <c r="K159" s="416"/>
      <c r="L159" s="13" t="s">
        <v>12</v>
      </c>
      <c r="M159" s="416"/>
      <c r="N159" s="13" t="s">
        <v>12</v>
      </c>
    </row>
    <row r="160" spans="1:14" ht="16.5" customHeight="1" outlineLevel="2">
      <c r="A160" s="403" t="s">
        <v>751</v>
      </c>
      <c r="B160" s="403" t="s">
        <v>841</v>
      </c>
      <c r="C160" s="389" t="s">
        <v>140</v>
      </c>
      <c r="D160" s="30">
        <v>0.1</v>
      </c>
      <c r="E160" s="409">
        <v>3</v>
      </c>
      <c r="F160" s="13" t="s">
        <v>525</v>
      </c>
      <c r="G160" s="412">
        <v>3</v>
      </c>
      <c r="H160" s="13" t="s">
        <v>525</v>
      </c>
      <c r="I160" s="412">
        <v>3</v>
      </c>
      <c r="J160" s="13" t="s">
        <v>525</v>
      </c>
      <c r="K160" s="412">
        <v>3</v>
      </c>
      <c r="L160" s="13" t="s">
        <v>525</v>
      </c>
      <c r="M160" s="412">
        <v>3</v>
      </c>
      <c r="N160" s="13" t="s">
        <v>525</v>
      </c>
    </row>
    <row r="161" spans="1:16" ht="16.5" outlineLevel="2">
      <c r="A161" s="405"/>
      <c r="B161" s="405"/>
      <c r="C161" s="391"/>
      <c r="D161" s="30">
        <v>0</v>
      </c>
      <c r="E161" s="411"/>
      <c r="F161" s="13" t="s">
        <v>12</v>
      </c>
      <c r="G161" s="416"/>
      <c r="H161" s="13" t="s">
        <v>12</v>
      </c>
      <c r="I161" s="416"/>
      <c r="J161" s="13" t="s">
        <v>12</v>
      </c>
      <c r="K161" s="416"/>
      <c r="L161" s="13" t="s">
        <v>12</v>
      </c>
      <c r="M161" s="416"/>
      <c r="N161" s="13" t="s">
        <v>12</v>
      </c>
    </row>
    <row r="162" spans="1:16" ht="18">
      <c r="A162" s="88" t="s">
        <v>725</v>
      </c>
      <c r="B162" s="85"/>
      <c r="C162" s="86"/>
      <c r="D162" s="87"/>
      <c r="E162" s="84"/>
      <c r="F162" s="84"/>
      <c r="G162" s="84"/>
      <c r="H162" s="84"/>
      <c r="I162" s="84"/>
      <c r="J162" s="84"/>
      <c r="K162" s="84"/>
      <c r="L162" s="84"/>
      <c r="M162" s="84"/>
      <c r="N162" s="84"/>
      <c r="O162" s="25"/>
    </row>
    <row r="163" spans="1:16" outlineLevel="1">
      <c r="A163" s="106" t="s">
        <v>842</v>
      </c>
      <c r="B163" s="100"/>
      <c r="C163" s="106"/>
      <c r="D163" s="107"/>
      <c r="E163" s="97"/>
      <c r="F163" s="98"/>
      <c r="G163" s="99"/>
      <c r="H163" s="98"/>
      <c r="I163" s="99"/>
      <c r="J163" s="98"/>
      <c r="K163" s="99"/>
      <c r="L163" s="98"/>
      <c r="M163" s="99"/>
      <c r="N163" s="98"/>
      <c r="O163" s="1"/>
    </row>
    <row r="164" spans="1:16" ht="16.5" outlineLevel="2">
      <c r="A164" s="403" t="s">
        <v>571</v>
      </c>
      <c r="B164" s="403" t="s">
        <v>457</v>
      </c>
      <c r="C164" s="445" t="s">
        <v>456</v>
      </c>
      <c r="D164" s="30">
        <v>0.05</v>
      </c>
      <c r="E164" s="409">
        <v>3</v>
      </c>
      <c r="F164" s="51" t="s">
        <v>459</v>
      </c>
      <c r="G164" s="412">
        <v>3</v>
      </c>
      <c r="H164" s="51" t="s">
        <v>459</v>
      </c>
      <c r="I164" s="412">
        <v>1</v>
      </c>
      <c r="J164" s="417" t="s">
        <v>459</v>
      </c>
      <c r="K164" s="412">
        <v>1</v>
      </c>
      <c r="L164" s="417" t="s">
        <v>459</v>
      </c>
      <c r="M164" s="412">
        <v>1</v>
      </c>
      <c r="N164" s="417" t="s">
        <v>459</v>
      </c>
      <c r="P164" s="1" t="s">
        <v>279</v>
      </c>
    </row>
    <row r="165" spans="1:16" ht="16.5" outlineLevel="2">
      <c r="A165" s="404"/>
      <c r="B165" s="404"/>
      <c r="C165" s="446"/>
      <c r="D165" s="30">
        <v>0</v>
      </c>
      <c r="E165" s="410"/>
      <c r="F165" s="51" t="s">
        <v>458</v>
      </c>
      <c r="G165" s="413"/>
      <c r="H165" s="51" t="s">
        <v>458</v>
      </c>
      <c r="I165" s="413"/>
      <c r="J165" s="419"/>
      <c r="K165" s="413"/>
      <c r="L165" s="419"/>
      <c r="M165" s="413"/>
      <c r="N165" s="419"/>
    </row>
    <row r="166" spans="1:16" ht="16.5" outlineLevel="2">
      <c r="A166" s="403" t="s">
        <v>579</v>
      </c>
      <c r="B166" s="403" t="s">
        <v>441</v>
      </c>
      <c r="C166" s="445" t="s">
        <v>310</v>
      </c>
      <c r="D166" s="30">
        <v>0.1</v>
      </c>
      <c r="E166" s="409">
        <v>3</v>
      </c>
      <c r="F166" s="51" t="s">
        <v>298</v>
      </c>
      <c r="G166" s="412">
        <v>3</v>
      </c>
      <c r="H166" s="51" t="s">
        <v>298</v>
      </c>
      <c r="I166" s="412">
        <v>2</v>
      </c>
      <c r="J166" s="51" t="s">
        <v>304</v>
      </c>
      <c r="K166" s="412">
        <v>2</v>
      </c>
      <c r="L166" s="51" t="s">
        <v>308</v>
      </c>
      <c r="M166" s="412">
        <v>2</v>
      </c>
      <c r="N166" s="51" t="s">
        <v>308</v>
      </c>
      <c r="P166" s="1" t="s">
        <v>464</v>
      </c>
    </row>
    <row r="167" spans="1:16" ht="16.5" outlineLevel="2">
      <c r="A167" s="404"/>
      <c r="B167" s="404"/>
      <c r="C167" s="446"/>
      <c r="D167" s="30">
        <v>0</v>
      </c>
      <c r="E167" s="410"/>
      <c r="F167" s="51" t="s">
        <v>297</v>
      </c>
      <c r="G167" s="413"/>
      <c r="H167" s="51" t="s">
        <v>297</v>
      </c>
      <c r="I167" s="413"/>
      <c r="J167" s="51" t="s">
        <v>298</v>
      </c>
      <c r="K167" s="413"/>
      <c r="L167" s="51" t="s">
        <v>304</v>
      </c>
      <c r="M167" s="413"/>
      <c r="N167" s="51" t="s">
        <v>304</v>
      </c>
    </row>
    <row r="168" spans="1:16" ht="20.25" customHeight="1" outlineLevel="2">
      <c r="A168" s="405"/>
      <c r="B168" s="405"/>
      <c r="C168" s="447"/>
      <c r="D168" s="30">
        <v>0</v>
      </c>
      <c r="E168" s="411"/>
      <c r="F168" s="51" t="s">
        <v>296</v>
      </c>
      <c r="G168" s="414"/>
      <c r="H168" s="51" t="s">
        <v>296</v>
      </c>
      <c r="I168" s="414"/>
      <c r="J168" s="102" t="s">
        <v>297</v>
      </c>
      <c r="K168" s="414"/>
      <c r="L168" s="102" t="s">
        <v>298</v>
      </c>
      <c r="M168" s="414"/>
      <c r="N168" s="102" t="s">
        <v>298</v>
      </c>
    </row>
    <row r="169" spans="1:16" ht="16.5" outlineLevel="2">
      <c r="A169" s="403" t="s">
        <v>593</v>
      </c>
      <c r="B169" s="403" t="s">
        <v>442</v>
      </c>
      <c r="C169" s="389" t="s">
        <v>468</v>
      </c>
      <c r="D169" s="30">
        <v>0.3</v>
      </c>
      <c r="E169" s="409">
        <v>3</v>
      </c>
      <c r="F169" s="51" t="s">
        <v>469</v>
      </c>
      <c r="G169" s="409">
        <v>3</v>
      </c>
      <c r="H169" s="51" t="s">
        <v>469</v>
      </c>
      <c r="I169" s="409">
        <v>3</v>
      </c>
      <c r="J169" s="51" t="s">
        <v>469</v>
      </c>
      <c r="K169" s="409">
        <v>3</v>
      </c>
      <c r="L169" s="51" t="s">
        <v>469</v>
      </c>
      <c r="M169" s="409">
        <v>3</v>
      </c>
      <c r="N169" s="51" t="s">
        <v>469</v>
      </c>
    </row>
    <row r="170" spans="1:16" ht="33" outlineLevel="2">
      <c r="A170" s="404"/>
      <c r="B170" s="404"/>
      <c r="C170" s="390"/>
      <c r="D170" s="30">
        <v>0.2</v>
      </c>
      <c r="E170" s="410"/>
      <c r="F170" s="56" t="s">
        <v>470</v>
      </c>
      <c r="G170" s="410"/>
      <c r="H170" s="56" t="s">
        <v>470</v>
      </c>
      <c r="I170" s="410"/>
      <c r="J170" s="56" t="s">
        <v>470</v>
      </c>
      <c r="K170" s="410"/>
      <c r="L170" s="56" t="s">
        <v>470</v>
      </c>
      <c r="M170" s="410"/>
      <c r="N170" s="56" t="s">
        <v>470</v>
      </c>
    </row>
    <row r="171" spans="1:16" ht="16.5" outlineLevel="2">
      <c r="A171" s="404"/>
      <c r="B171" s="404"/>
      <c r="C171" s="390"/>
      <c r="D171" s="30">
        <v>0.1</v>
      </c>
      <c r="E171" s="410"/>
      <c r="F171" s="56" t="s">
        <v>471</v>
      </c>
      <c r="G171" s="410"/>
      <c r="H171" s="56" t="s">
        <v>471</v>
      </c>
      <c r="I171" s="410"/>
      <c r="J171" s="56" t="s">
        <v>471</v>
      </c>
      <c r="K171" s="410"/>
      <c r="L171" s="56" t="s">
        <v>471</v>
      </c>
      <c r="M171" s="410"/>
      <c r="N171" s="56" t="s">
        <v>471</v>
      </c>
    </row>
    <row r="172" spans="1:16" ht="33" outlineLevel="2">
      <c r="A172" s="405"/>
      <c r="B172" s="405"/>
      <c r="C172" s="391"/>
      <c r="D172" s="30">
        <v>0</v>
      </c>
      <c r="E172" s="411"/>
      <c r="F172" s="56" t="s">
        <v>472</v>
      </c>
      <c r="G172" s="411"/>
      <c r="H172" s="56" t="s">
        <v>472</v>
      </c>
      <c r="I172" s="411"/>
      <c r="J172" s="56" t="s">
        <v>472</v>
      </c>
      <c r="K172" s="411"/>
      <c r="L172" s="56" t="s">
        <v>472</v>
      </c>
      <c r="M172" s="411"/>
      <c r="N172" s="56" t="s">
        <v>472</v>
      </c>
    </row>
    <row r="173" spans="1:16" ht="16.5" outlineLevel="2">
      <c r="A173" s="403" t="s">
        <v>843</v>
      </c>
      <c r="B173" s="403" t="s">
        <v>444</v>
      </c>
      <c r="C173" s="389" t="s">
        <v>474</v>
      </c>
      <c r="D173" s="30">
        <v>0.5</v>
      </c>
      <c r="E173" s="425">
        <v>3</v>
      </c>
      <c r="F173" s="56" t="s">
        <v>11</v>
      </c>
      <c r="G173" s="426">
        <v>3</v>
      </c>
      <c r="H173" s="56" t="s">
        <v>11</v>
      </c>
      <c r="I173" s="426">
        <v>3</v>
      </c>
      <c r="J173" s="56" t="s">
        <v>11</v>
      </c>
      <c r="K173" s="426">
        <v>3</v>
      </c>
      <c r="L173" s="56" t="s">
        <v>11</v>
      </c>
      <c r="M173" s="426">
        <v>3</v>
      </c>
      <c r="N173" s="56" t="s">
        <v>11</v>
      </c>
    </row>
    <row r="174" spans="1:16" ht="16.5" outlineLevel="2">
      <c r="A174" s="404"/>
      <c r="B174" s="404"/>
      <c r="C174" s="390"/>
      <c r="D174" s="64">
        <v>0</v>
      </c>
      <c r="E174" s="407"/>
      <c r="F174" s="65" t="s">
        <v>12</v>
      </c>
      <c r="G174" s="407"/>
      <c r="H174" s="65" t="s">
        <v>12</v>
      </c>
      <c r="I174" s="407"/>
      <c r="J174" s="65" t="s">
        <v>12</v>
      </c>
      <c r="K174" s="407"/>
      <c r="L174" s="65" t="s">
        <v>12</v>
      </c>
      <c r="M174" s="407"/>
      <c r="N174" s="65" t="s">
        <v>12</v>
      </c>
    </row>
    <row r="175" spans="1:16" ht="16.5" outlineLevel="2">
      <c r="A175" s="453" t="s">
        <v>844</v>
      </c>
      <c r="B175" s="453" t="s">
        <v>443</v>
      </c>
      <c r="C175" s="337" t="s">
        <v>476</v>
      </c>
      <c r="D175" s="30">
        <v>0.8</v>
      </c>
      <c r="E175" s="460">
        <v>3</v>
      </c>
      <c r="F175" s="56" t="s">
        <v>477</v>
      </c>
      <c r="G175" s="462">
        <v>3</v>
      </c>
      <c r="H175" s="56" t="s">
        <v>477</v>
      </c>
      <c r="I175" s="462">
        <v>3</v>
      </c>
      <c r="J175" s="56" t="s">
        <v>477</v>
      </c>
      <c r="K175" s="462">
        <v>3</v>
      </c>
      <c r="L175" s="56" t="s">
        <v>477</v>
      </c>
      <c r="M175" s="462">
        <v>3</v>
      </c>
      <c r="N175" s="56" t="s">
        <v>477</v>
      </c>
    </row>
    <row r="176" spans="1:16" ht="17.25" customHeight="1" outlineLevel="2">
      <c r="A176" s="453"/>
      <c r="B176" s="453"/>
      <c r="C176" s="337"/>
      <c r="D176" s="30">
        <v>0.4</v>
      </c>
      <c r="E176" s="461"/>
      <c r="F176" s="56" t="s">
        <v>478</v>
      </c>
      <c r="G176" s="461"/>
      <c r="H176" s="56" t="s">
        <v>478</v>
      </c>
      <c r="I176" s="461"/>
      <c r="J176" s="56" t="s">
        <v>478</v>
      </c>
      <c r="K176" s="461"/>
      <c r="L176" s="56" t="s">
        <v>478</v>
      </c>
      <c r="M176" s="461"/>
      <c r="N176" s="56" t="s">
        <v>478</v>
      </c>
    </row>
    <row r="177" spans="1:16" ht="16.5" outlineLevel="2">
      <c r="A177" s="453"/>
      <c r="B177" s="453"/>
      <c r="C177" s="337"/>
      <c r="D177" s="30">
        <v>0.2</v>
      </c>
      <c r="E177" s="461"/>
      <c r="F177" s="56" t="s">
        <v>479</v>
      </c>
      <c r="G177" s="461"/>
      <c r="H177" s="56" t="s">
        <v>479</v>
      </c>
      <c r="I177" s="461"/>
      <c r="J177" s="56" t="s">
        <v>479</v>
      </c>
      <c r="K177" s="461"/>
      <c r="L177" s="56" t="s">
        <v>479</v>
      </c>
      <c r="M177" s="461"/>
      <c r="N177" s="56" t="s">
        <v>479</v>
      </c>
    </row>
    <row r="178" spans="1:16" ht="16.5" outlineLevel="2">
      <c r="A178" s="453"/>
      <c r="B178" s="453"/>
      <c r="C178" s="337"/>
      <c r="D178" s="30">
        <v>0</v>
      </c>
      <c r="E178" s="461"/>
      <c r="F178" s="56" t="s">
        <v>12</v>
      </c>
      <c r="G178" s="461"/>
      <c r="H178" s="56" t="s">
        <v>12</v>
      </c>
      <c r="I178" s="461"/>
      <c r="J178" s="56" t="s">
        <v>12</v>
      </c>
      <c r="K178" s="461"/>
      <c r="L178" s="56" t="s">
        <v>12</v>
      </c>
      <c r="M178" s="461"/>
      <c r="N178" s="56" t="s">
        <v>12</v>
      </c>
    </row>
    <row r="179" spans="1:16" ht="16.5" customHeight="1" outlineLevel="2">
      <c r="A179" s="453" t="s">
        <v>845</v>
      </c>
      <c r="B179" s="453" t="s">
        <v>445</v>
      </c>
      <c r="C179" s="337" t="s">
        <v>481</v>
      </c>
      <c r="D179" s="30">
        <v>0.2</v>
      </c>
      <c r="E179" s="460">
        <v>3</v>
      </c>
      <c r="F179" s="56" t="s">
        <v>11</v>
      </c>
      <c r="G179" s="460">
        <v>3</v>
      </c>
      <c r="H179" s="56" t="s">
        <v>11</v>
      </c>
      <c r="I179" s="460">
        <v>3</v>
      </c>
      <c r="J179" s="56" t="s">
        <v>11</v>
      </c>
      <c r="K179" s="460">
        <v>3</v>
      </c>
      <c r="L179" s="56" t="s">
        <v>11</v>
      </c>
      <c r="M179" s="460">
        <v>3</v>
      </c>
      <c r="N179" s="56" t="s">
        <v>11</v>
      </c>
    </row>
    <row r="180" spans="1:16" ht="16.5" outlineLevel="2">
      <c r="A180" s="453"/>
      <c r="B180" s="453"/>
      <c r="C180" s="337"/>
      <c r="D180" s="30">
        <v>0</v>
      </c>
      <c r="E180" s="461"/>
      <c r="F180" s="56" t="s">
        <v>12</v>
      </c>
      <c r="G180" s="461"/>
      <c r="H180" s="56" t="s">
        <v>12</v>
      </c>
      <c r="I180" s="461"/>
      <c r="J180" s="56" t="s">
        <v>12</v>
      </c>
      <c r="K180" s="461"/>
      <c r="L180" s="56" t="s">
        <v>12</v>
      </c>
      <c r="M180" s="461"/>
      <c r="N180" s="56" t="s">
        <v>12</v>
      </c>
    </row>
    <row r="181" spans="1:16" ht="16.5" customHeight="1" outlineLevel="2">
      <c r="A181" s="453" t="s">
        <v>846</v>
      </c>
      <c r="B181" s="453" t="s">
        <v>446</v>
      </c>
      <c r="C181" s="337" t="s">
        <v>483</v>
      </c>
      <c r="D181" s="30">
        <v>0.5</v>
      </c>
      <c r="E181" s="460">
        <v>3</v>
      </c>
      <c r="F181" s="56" t="s">
        <v>11</v>
      </c>
      <c r="G181" s="460">
        <v>3</v>
      </c>
      <c r="H181" s="56" t="s">
        <v>11</v>
      </c>
      <c r="I181" s="460">
        <v>3</v>
      </c>
      <c r="J181" s="56" t="s">
        <v>11</v>
      </c>
      <c r="K181" s="460">
        <v>1</v>
      </c>
      <c r="L181" s="430" t="s">
        <v>11</v>
      </c>
      <c r="M181" s="460">
        <v>1</v>
      </c>
      <c r="N181" s="430" t="s">
        <v>11</v>
      </c>
    </row>
    <row r="182" spans="1:16" ht="16.5" outlineLevel="2">
      <c r="A182" s="453"/>
      <c r="B182" s="453"/>
      <c r="C182" s="337"/>
      <c r="D182" s="30">
        <v>0</v>
      </c>
      <c r="E182" s="461"/>
      <c r="F182" s="56" t="s">
        <v>12</v>
      </c>
      <c r="G182" s="461"/>
      <c r="H182" s="56" t="s">
        <v>12</v>
      </c>
      <c r="I182" s="461"/>
      <c r="J182" s="56" t="s">
        <v>12</v>
      </c>
      <c r="K182" s="461"/>
      <c r="L182" s="431"/>
      <c r="M182" s="461"/>
      <c r="N182" s="431"/>
    </row>
    <row r="183" spans="1:16" ht="16.5" customHeight="1" outlineLevel="2">
      <c r="A183" s="453" t="s">
        <v>847</v>
      </c>
      <c r="B183" s="453" t="s">
        <v>485</v>
      </c>
      <c r="C183" s="337" t="s">
        <v>486</v>
      </c>
      <c r="D183" s="30">
        <v>0.5</v>
      </c>
      <c r="E183" s="458">
        <v>3</v>
      </c>
      <c r="F183" s="56" t="s">
        <v>11</v>
      </c>
      <c r="G183" s="458">
        <v>3</v>
      </c>
      <c r="H183" s="56" t="s">
        <v>11</v>
      </c>
      <c r="I183" s="460">
        <v>1</v>
      </c>
      <c r="J183" s="430" t="s">
        <v>11</v>
      </c>
      <c r="K183" s="460">
        <v>1</v>
      </c>
      <c r="L183" s="430" t="s">
        <v>11</v>
      </c>
      <c r="M183" s="460">
        <v>1</v>
      </c>
      <c r="N183" s="430" t="s">
        <v>11</v>
      </c>
    </row>
    <row r="184" spans="1:16" ht="16.5" outlineLevel="2">
      <c r="A184" s="453"/>
      <c r="B184" s="453"/>
      <c r="C184" s="337"/>
      <c r="D184" s="30">
        <v>0</v>
      </c>
      <c r="E184" s="459"/>
      <c r="F184" s="56" t="s">
        <v>12</v>
      </c>
      <c r="G184" s="459"/>
      <c r="H184" s="56" t="s">
        <v>12</v>
      </c>
      <c r="I184" s="461"/>
      <c r="J184" s="431"/>
      <c r="K184" s="461"/>
      <c r="L184" s="431"/>
      <c r="M184" s="461"/>
      <c r="N184" s="431"/>
    </row>
    <row r="185" spans="1:16" ht="16.5" outlineLevel="2">
      <c r="A185" s="403" t="s">
        <v>848</v>
      </c>
      <c r="B185" s="403"/>
      <c r="C185" s="389" t="s">
        <v>489</v>
      </c>
      <c r="D185" s="30">
        <v>0.5</v>
      </c>
      <c r="E185" s="409">
        <v>3</v>
      </c>
      <c r="F185" s="51" t="s">
        <v>398</v>
      </c>
      <c r="G185" s="412">
        <v>3</v>
      </c>
      <c r="H185" s="51" t="s">
        <v>493</v>
      </c>
      <c r="I185" s="412">
        <v>2</v>
      </c>
      <c r="J185" s="51" t="s">
        <v>258</v>
      </c>
      <c r="K185" s="412">
        <v>2</v>
      </c>
      <c r="L185" s="51" t="s">
        <v>498</v>
      </c>
      <c r="M185" s="412">
        <v>2</v>
      </c>
      <c r="N185" s="51" t="s">
        <v>501</v>
      </c>
    </row>
    <row r="186" spans="1:16" ht="16.5" outlineLevel="2">
      <c r="A186" s="404"/>
      <c r="B186" s="404"/>
      <c r="C186" s="390"/>
      <c r="D186" s="30">
        <v>0.2</v>
      </c>
      <c r="E186" s="410"/>
      <c r="F186" s="51" t="s">
        <v>490</v>
      </c>
      <c r="G186" s="413"/>
      <c r="H186" s="51" t="s">
        <v>492</v>
      </c>
      <c r="I186" s="413"/>
      <c r="J186" s="51" t="s">
        <v>495</v>
      </c>
      <c r="K186" s="413"/>
      <c r="L186" s="51" t="s">
        <v>497</v>
      </c>
      <c r="M186" s="413"/>
      <c r="N186" s="51" t="s">
        <v>500</v>
      </c>
    </row>
    <row r="187" spans="1:16" ht="16.5" outlineLevel="2">
      <c r="A187" s="405"/>
      <c r="B187" s="405"/>
      <c r="C187" s="391"/>
      <c r="D187" s="30">
        <v>0</v>
      </c>
      <c r="E187" s="411"/>
      <c r="F187" s="51" t="s">
        <v>488</v>
      </c>
      <c r="G187" s="414"/>
      <c r="H187" s="51" t="s">
        <v>491</v>
      </c>
      <c r="I187" s="414"/>
      <c r="J187" s="102" t="s">
        <v>494</v>
      </c>
      <c r="K187" s="414"/>
      <c r="L187" s="102" t="s">
        <v>496</v>
      </c>
      <c r="M187" s="414"/>
      <c r="N187" s="102" t="s">
        <v>499</v>
      </c>
    </row>
    <row r="188" spans="1:16" ht="16.5" outlineLevel="2">
      <c r="A188" s="453" t="s">
        <v>849</v>
      </c>
      <c r="B188" s="453" t="s">
        <v>503</v>
      </c>
      <c r="C188" s="337" t="s">
        <v>507</v>
      </c>
      <c r="D188" s="30">
        <v>0.1</v>
      </c>
      <c r="E188" s="454">
        <v>3</v>
      </c>
      <c r="F188" s="13" t="s">
        <v>506</v>
      </c>
      <c r="G188" s="455">
        <v>3</v>
      </c>
      <c r="H188" s="13" t="s">
        <v>506</v>
      </c>
      <c r="I188" s="455">
        <v>2</v>
      </c>
      <c r="J188" s="13" t="s">
        <v>510</v>
      </c>
      <c r="K188" s="455">
        <v>2</v>
      </c>
      <c r="L188" s="13" t="s">
        <v>513</v>
      </c>
      <c r="M188" s="455">
        <v>2</v>
      </c>
      <c r="N188" s="13" t="s">
        <v>516</v>
      </c>
    </row>
    <row r="189" spans="1:16" ht="16.5" outlineLevel="2">
      <c r="A189" s="453"/>
      <c r="B189" s="453"/>
      <c r="C189" s="337"/>
      <c r="D189" s="30">
        <v>0.05</v>
      </c>
      <c r="E189" s="454"/>
      <c r="F189" s="13" t="s">
        <v>505</v>
      </c>
      <c r="G189" s="456"/>
      <c r="H189" s="13" t="s">
        <v>505</v>
      </c>
      <c r="I189" s="456"/>
      <c r="J189" s="13" t="s">
        <v>509</v>
      </c>
      <c r="K189" s="456"/>
      <c r="L189" s="13" t="s">
        <v>512</v>
      </c>
      <c r="M189" s="456"/>
      <c r="N189" s="13" t="s">
        <v>515</v>
      </c>
    </row>
    <row r="190" spans="1:16" ht="16.5" outlineLevel="2">
      <c r="A190" s="453"/>
      <c r="B190" s="453"/>
      <c r="C190" s="337"/>
      <c r="D190" s="30">
        <v>0</v>
      </c>
      <c r="E190" s="454"/>
      <c r="F190" s="13" t="s">
        <v>504</v>
      </c>
      <c r="G190" s="456"/>
      <c r="H190" s="13" t="s">
        <v>504</v>
      </c>
      <c r="I190" s="456"/>
      <c r="J190" s="102" t="s">
        <v>508</v>
      </c>
      <c r="K190" s="456"/>
      <c r="L190" s="102" t="s">
        <v>511</v>
      </c>
      <c r="M190" s="456"/>
      <c r="N190" s="102" t="s">
        <v>514</v>
      </c>
    </row>
    <row r="191" spans="1:16" ht="16.5" outlineLevel="2">
      <c r="A191" s="403" t="s">
        <v>850</v>
      </c>
      <c r="B191" s="403" t="s">
        <v>503</v>
      </c>
      <c r="C191" s="389" t="s">
        <v>518</v>
      </c>
      <c r="D191" s="30">
        <v>0.1</v>
      </c>
      <c r="E191" s="409">
        <v>3</v>
      </c>
      <c r="F191" s="51" t="s">
        <v>521</v>
      </c>
      <c r="G191" s="412">
        <v>3</v>
      </c>
      <c r="H191" s="51" t="s">
        <v>521</v>
      </c>
      <c r="I191" s="412">
        <v>3</v>
      </c>
      <c r="J191" s="51" t="s">
        <v>521</v>
      </c>
      <c r="K191" s="412">
        <v>3</v>
      </c>
      <c r="L191" s="51" t="s">
        <v>521</v>
      </c>
      <c r="M191" s="412">
        <v>2</v>
      </c>
      <c r="N191" s="51" t="s">
        <v>521</v>
      </c>
      <c r="P191" s="1" t="s">
        <v>522</v>
      </c>
    </row>
    <row r="192" spans="1:16" ht="16.5" outlineLevel="2">
      <c r="A192" s="404"/>
      <c r="B192" s="404"/>
      <c r="C192" s="390"/>
      <c r="D192" s="30">
        <v>0.05</v>
      </c>
      <c r="E192" s="410"/>
      <c r="F192" s="51" t="s">
        <v>520</v>
      </c>
      <c r="G192" s="413"/>
      <c r="H192" s="51" t="s">
        <v>520</v>
      </c>
      <c r="I192" s="413"/>
      <c r="J192" s="51" t="s">
        <v>520</v>
      </c>
      <c r="K192" s="413"/>
      <c r="L192" s="51" t="s">
        <v>520</v>
      </c>
      <c r="M192" s="413"/>
      <c r="N192" s="51" t="s">
        <v>520</v>
      </c>
    </row>
    <row r="193" spans="1:16" ht="16.5" outlineLevel="2">
      <c r="A193" s="405"/>
      <c r="B193" s="405"/>
      <c r="C193" s="391"/>
      <c r="D193" s="30">
        <v>0</v>
      </c>
      <c r="E193" s="411"/>
      <c r="F193" s="51" t="s">
        <v>235</v>
      </c>
      <c r="G193" s="414"/>
      <c r="H193" s="51" t="s">
        <v>235</v>
      </c>
      <c r="I193" s="414"/>
      <c r="J193" s="51" t="s">
        <v>235</v>
      </c>
      <c r="K193" s="414"/>
      <c r="L193" s="51" t="s">
        <v>235</v>
      </c>
      <c r="M193" s="414"/>
      <c r="N193" s="102" t="s">
        <v>235</v>
      </c>
      <c r="P193" s="457" t="s">
        <v>526</v>
      </c>
    </row>
    <row r="194" spans="1:16" ht="16.5" outlineLevel="2">
      <c r="A194" s="403" t="s">
        <v>851</v>
      </c>
      <c r="B194" s="403" t="s">
        <v>524</v>
      </c>
      <c r="C194" s="389" t="s">
        <v>80</v>
      </c>
      <c r="D194" s="30">
        <v>0.1</v>
      </c>
      <c r="E194" s="409">
        <v>3</v>
      </c>
      <c r="F194" s="51" t="s">
        <v>525</v>
      </c>
      <c r="G194" s="409">
        <v>3</v>
      </c>
      <c r="H194" s="51" t="s">
        <v>525</v>
      </c>
      <c r="I194" s="409">
        <v>3</v>
      </c>
      <c r="J194" s="51" t="s">
        <v>525</v>
      </c>
      <c r="K194" s="409">
        <v>3</v>
      </c>
      <c r="L194" s="51" t="s">
        <v>525</v>
      </c>
      <c r="M194" s="409">
        <v>3</v>
      </c>
      <c r="N194" s="51" t="s">
        <v>525</v>
      </c>
      <c r="P194" s="457"/>
    </row>
    <row r="195" spans="1:16" ht="16.5" outlineLevel="2">
      <c r="A195" s="405"/>
      <c r="B195" s="405"/>
      <c r="C195" s="391"/>
      <c r="D195" s="30">
        <v>0</v>
      </c>
      <c r="E195" s="411"/>
      <c r="F195" s="51" t="s">
        <v>12</v>
      </c>
      <c r="G195" s="411"/>
      <c r="H195" s="51" t="s">
        <v>12</v>
      </c>
      <c r="I195" s="411"/>
      <c r="J195" s="51" t="s">
        <v>12</v>
      </c>
      <c r="K195" s="411"/>
      <c r="L195" s="51" t="s">
        <v>12</v>
      </c>
      <c r="M195" s="411"/>
      <c r="N195" s="51" t="s">
        <v>12</v>
      </c>
      <c r="P195" s="457"/>
    </row>
    <row r="196" spans="1:16" ht="16.5" outlineLevel="2">
      <c r="A196" s="403" t="s">
        <v>852</v>
      </c>
      <c r="B196" s="403" t="s">
        <v>528</v>
      </c>
      <c r="C196" s="389" t="s">
        <v>529</v>
      </c>
      <c r="D196" s="30">
        <v>0.2</v>
      </c>
      <c r="E196" s="425">
        <v>3</v>
      </c>
      <c r="F196" s="51" t="s">
        <v>530</v>
      </c>
      <c r="G196" s="426">
        <v>3</v>
      </c>
      <c r="H196" s="51" t="s">
        <v>398</v>
      </c>
      <c r="I196" s="426">
        <v>3</v>
      </c>
      <c r="J196" s="51" t="s">
        <v>258</v>
      </c>
      <c r="K196" s="426">
        <v>3</v>
      </c>
      <c r="L196" s="51" t="s">
        <v>539</v>
      </c>
      <c r="M196" s="426">
        <v>3</v>
      </c>
      <c r="N196" s="51" t="s">
        <v>540</v>
      </c>
    </row>
    <row r="197" spans="1:16" ht="16.5" outlineLevel="2">
      <c r="A197" s="404"/>
      <c r="B197" s="404"/>
      <c r="C197" s="390"/>
      <c r="D197" s="30">
        <v>0.1</v>
      </c>
      <c r="E197" s="450"/>
      <c r="F197" s="51" t="s">
        <v>532</v>
      </c>
      <c r="G197" s="451"/>
      <c r="H197" s="51" t="s">
        <v>533</v>
      </c>
      <c r="I197" s="451"/>
      <c r="J197" s="51" t="s">
        <v>257</v>
      </c>
      <c r="K197" s="451"/>
      <c r="L197" s="51" t="s">
        <v>537</v>
      </c>
      <c r="M197" s="451"/>
      <c r="N197" s="51" t="s">
        <v>538</v>
      </c>
    </row>
    <row r="198" spans="1:16" ht="16.5" outlineLevel="2">
      <c r="A198" s="405"/>
      <c r="B198" s="405"/>
      <c r="C198" s="391"/>
      <c r="D198" s="30">
        <v>0</v>
      </c>
      <c r="E198" s="408"/>
      <c r="F198" s="69">
        <v>0</v>
      </c>
      <c r="G198" s="408"/>
      <c r="H198" s="69" t="s">
        <v>531</v>
      </c>
      <c r="I198" s="408"/>
      <c r="J198" s="69" t="s">
        <v>534</v>
      </c>
      <c r="K198" s="408"/>
      <c r="L198" s="69" t="s">
        <v>535</v>
      </c>
      <c r="M198" s="408"/>
      <c r="N198" s="69" t="s">
        <v>536</v>
      </c>
    </row>
    <row r="199" spans="1:16" ht="16.5" customHeight="1" outlineLevel="2">
      <c r="A199" s="403" t="s">
        <v>853</v>
      </c>
      <c r="B199" s="403"/>
      <c r="C199" s="389" t="s">
        <v>58</v>
      </c>
      <c r="D199" s="30">
        <v>0.2</v>
      </c>
      <c r="E199" s="409">
        <v>3</v>
      </c>
      <c r="F199" s="51" t="s">
        <v>551</v>
      </c>
      <c r="G199" s="409">
        <v>3</v>
      </c>
      <c r="H199" s="51" t="s">
        <v>551</v>
      </c>
      <c r="I199" s="409">
        <v>3</v>
      </c>
      <c r="J199" s="51" t="s">
        <v>551</v>
      </c>
      <c r="K199" s="409">
        <v>2</v>
      </c>
      <c r="L199" s="51" t="s">
        <v>551</v>
      </c>
      <c r="M199" s="409">
        <v>2</v>
      </c>
      <c r="N199" s="51" t="s">
        <v>551</v>
      </c>
      <c r="P199" s="1" t="s">
        <v>552</v>
      </c>
    </row>
    <row r="200" spans="1:16" ht="16.5" customHeight="1" outlineLevel="2">
      <c r="A200" s="404"/>
      <c r="B200" s="404"/>
      <c r="C200" s="390"/>
      <c r="D200" s="30">
        <v>0.1</v>
      </c>
      <c r="E200" s="410"/>
      <c r="F200" s="51" t="s">
        <v>550</v>
      </c>
      <c r="G200" s="410"/>
      <c r="H200" s="51" t="s">
        <v>550</v>
      </c>
      <c r="I200" s="410"/>
      <c r="J200" s="51" t="s">
        <v>550</v>
      </c>
      <c r="K200" s="410"/>
      <c r="L200" s="51" t="s">
        <v>550</v>
      </c>
      <c r="M200" s="410"/>
      <c r="N200" s="51" t="s">
        <v>550</v>
      </c>
      <c r="P200" s="1" t="s">
        <v>553</v>
      </c>
    </row>
    <row r="201" spans="1:16" ht="33" outlineLevel="2">
      <c r="A201" s="404"/>
      <c r="B201" s="404"/>
      <c r="C201" s="390"/>
      <c r="D201" s="30">
        <v>0.05</v>
      </c>
      <c r="E201" s="410"/>
      <c r="F201" s="56" t="s">
        <v>549</v>
      </c>
      <c r="G201" s="410"/>
      <c r="H201" s="56" t="s">
        <v>549</v>
      </c>
      <c r="I201" s="410"/>
      <c r="J201" s="56" t="s">
        <v>549</v>
      </c>
      <c r="K201" s="410"/>
      <c r="L201" s="56" t="s">
        <v>549</v>
      </c>
      <c r="M201" s="410"/>
      <c r="N201" s="56" t="s">
        <v>549</v>
      </c>
    </row>
    <row r="202" spans="1:16" ht="16.5" outlineLevel="2">
      <c r="A202" s="405"/>
      <c r="B202" s="405"/>
      <c r="C202" s="391"/>
      <c r="D202" s="30">
        <v>0</v>
      </c>
      <c r="E202" s="411"/>
      <c r="F202" s="51" t="s">
        <v>235</v>
      </c>
      <c r="G202" s="411"/>
      <c r="H202" s="51" t="s">
        <v>235</v>
      </c>
      <c r="I202" s="411"/>
      <c r="J202" s="51" t="s">
        <v>235</v>
      </c>
      <c r="K202" s="411"/>
      <c r="L202" s="102" t="s">
        <v>235</v>
      </c>
      <c r="M202" s="411"/>
      <c r="N202" s="102" t="s">
        <v>235</v>
      </c>
    </row>
    <row r="203" spans="1:16" ht="33" outlineLevel="2">
      <c r="A203" s="403" t="s">
        <v>854</v>
      </c>
      <c r="B203" s="403" t="s">
        <v>555</v>
      </c>
      <c r="C203" s="389" t="s">
        <v>59</v>
      </c>
      <c r="D203" s="30">
        <v>0.15</v>
      </c>
      <c r="E203" s="409">
        <v>3</v>
      </c>
      <c r="F203" s="56" t="s">
        <v>753</v>
      </c>
      <c r="G203" s="426">
        <v>3</v>
      </c>
      <c r="H203" s="56" t="s">
        <v>753</v>
      </c>
      <c r="I203" s="426">
        <v>2</v>
      </c>
      <c r="J203" s="56" t="s">
        <v>753</v>
      </c>
      <c r="K203" s="426">
        <v>2</v>
      </c>
      <c r="L203" s="56" t="s">
        <v>753</v>
      </c>
      <c r="M203" s="426">
        <v>2</v>
      </c>
      <c r="N203" s="56" t="s">
        <v>753</v>
      </c>
    </row>
    <row r="204" spans="1:16" ht="33" outlineLevel="2">
      <c r="A204" s="404"/>
      <c r="B204" s="404"/>
      <c r="C204" s="390"/>
      <c r="D204" s="30">
        <v>0.1</v>
      </c>
      <c r="E204" s="410"/>
      <c r="F204" s="56" t="s">
        <v>752</v>
      </c>
      <c r="G204" s="451"/>
      <c r="H204" s="56" t="s">
        <v>752</v>
      </c>
      <c r="I204" s="451"/>
      <c r="J204" s="56" t="s">
        <v>752</v>
      </c>
      <c r="K204" s="451"/>
      <c r="L204" s="56" t="s">
        <v>752</v>
      </c>
      <c r="M204" s="451"/>
      <c r="N204" s="56" t="s">
        <v>752</v>
      </c>
    </row>
    <row r="205" spans="1:16" ht="33" outlineLevel="2">
      <c r="A205" s="404"/>
      <c r="B205" s="404"/>
      <c r="C205" s="390"/>
      <c r="D205" s="30">
        <v>0.05</v>
      </c>
      <c r="E205" s="410"/>
      <c r="F205" s="56" t="s">
        <v>754</v>
      </c>
      <c r="G205" s="451"/>
      <c r="H205" s="56" t="s">
        <v>754</v>
      </c>
      <c r="I205" s="451"/>
      <c r="J205" s="56" t="s">
        <v>754</v>
      </c>
      <c r="K205" s="451"/>
      <c r="L205" s="56" t="s">
        <v>754</v>
      </c>
      <c r="M205" s="451"/>
      <c r="N205" s="56" t="s">
        <v>754</v>
      </c>
    </row>
    <row r="206" spans="1:16" ht="16.5" outlineLevel="2">
      <c r="A206" s="405"/>
      <c r="B206" s="405"/>
      <c r="C206" s="391"/>
      <c r="D206" s="30">
        <v>0</v>
      </c>
      <c r="E206" s="411"/>
      <c r="F206" s="51" t="s">
        <v>12</v>
      </c>
      <c r="G206" s="452"/>
      <c r="H206" s="51" t="s">
        <v>12</v>
      </c>
      <c r="I206" s="452"/>
      <c r="J206" s="102" t="s">
        <v>12</v>
      </c>
      <c r="K206" s="452"/>
      <c r="L206" s="102" t="s">
        <v>12</v>
      </c>
      <c r="M206" s="452"/>
      <c r="N206" s="102" t="s">
        <v>12</v>
      </c>
    </row>
    <row r="207" spans="1:16" ht="16.5" customHeight="1" outlineLevel="2">
      <c r="A207" s="403" t="s">
        <v>855</v>
      </c>
      <c r="B207" s="403" t="s">
        <v>557</v>
      </c>
      <c r="C207" s="389" t="s">
        <v>566</v>
      </c>
      <c r="D207" s="30">
        <v>0.1</v>
      </c>
      <c r="E207" s="409">
        <v>3</v>
      </c>
      <c r="F207" s="56" t="s">
        <v>561</v>
      </c>
      <c r="G207" s="409">
        <v>2</v>
      </c>
      <c r="H207" s="56" t="s">
        <v>561</v>
      </c>
      <c r="I207" s="409">
        <v>2</v>
      </c>
      <c r="J207" s="56"/>
      <c r="K207" s="409">
        <v>2</v>
      </c>
      <c r="L207" s="56"/>
      <c r="M207" s="409">
        <v>2</v>
      </c>
      <c r="N207" s="56"/>
      <c r="P207" s="1" t="s">
        <v>558</v>
      </c>
    </row>
    <row r="208" spans="1:16" ht="16.5" customHeight="1" outlineLevel="2">
      <c r="A208" s="404"/>
      <c r="B208" s="404"/>
      <c r="C208" s="390"/>
      <c r="D208" s="30">
        <v>0.1</v>
      </c>
      <c r="E208" s="410"/>
      <c r="F208" s="56" t="s">
        <v>565</v>
      </c>
      <c r="G208" s="410"/>
      <c r="H208" s="56" t="s">
        <v>565</v>
      </c>
      <c r="I208" s="410"/>
      <c r="J208" s="56"/>
      <c r="K208" s="410"/>
      <c r="L208" s="56"/>
      <c r="M208" s="410"/>
      <c r="N208" s="56"/>
    </row>
    <row r="209" spans="1:16" ht="16.5" customHeight="1" outlineLevel="2">
      <c r="A209" s="404"/>
      <c r="B209" s="404"/>
      <c r="C209" s="390"/>
      <c r="D209" s="30">
        <v>0.1</v>
      </c>
      <c r="E209" s="410"/>
      <c r="F209" s="56" t="s">
        <v>560</v>
      </c>
      <c r="G209" s="410"/>
      <c r="H209" s="56" t="s">
        <v>560</v>
      </c>
      <c r="I209" s="410"/>
      <c r="J209" s="56" t="s">
        <v>561</v>
      </c>
      <c r="K209" s="410"/>
      <c r="L209" s="56" t="s">
        <v>561</v>
      </c>
      <c r="M209" s="410"/>
      <c r="N209" s="56" t="s">
        <v>561</v>
      </c>
    </row>
    <row r="210" spans="1:16" ht="16.5" outlineLevel="2">
      <c r="A210" s="404"/>
      <c r="B210" s="404"/>
      <c r="C210" s="390"/>
      <c r="D210" s="30">
        <v>0.05</v>
      </c>
      <c r="E210" s="410"/>
      <c r="F210" s="56" t="s">
        <v>755</v>
      </c>
      <c r="G210" s="410"/>
      <c r="H210" s="56" t="s">
        <v>755</v>
      </c>
      <c r="I210" s="410"/>
      <c r="J210" s="56" t="s">
        <v>565</v>
      </c>
      <c r="K210" s="410"/>
      <c r="L210" s="56" t="s">
        <v>565</v>
      </c>
      <c r="M210" s="410"/>
      <c r="N210" s="56" t="s">
        <v>565</v>
      </c>
    </row>
    <row r="211" spans="1:16" ht="33" outlineLevel="2">
      <c r="A211" s="404"/>
      <c r="B211" s="404"/>
      <c r="C211" s="390"/>
      <c r="D211" s="30">
        <v>0.05</v>
      </c>
      <c r="E211" s="410"/>
      <c r="F211" s="56" t="s">
        <v>559</v>
      </c>
      <c r="G211" s="410"/>
      <c r="H211" s="56" t="s">
        <v>559</v>
      </c>
      <c r="I211" s="410"/>
      <c r="J211" s="56" t="s">
        <v>560</v>
      </c>
      <c r="K211" s="410"/>
      <c r="L211" s="56" t="s">
        <v>560</v>
      </c>
      <c r="M211" s="410"/>
      <c r="N211" s="56" t="s">
        <v>560</v>
      </c>
    </row>
    <row r="212" spans="1:16" ht="16.5" outlineLevel="2">
      <c r="A212" s="405"/>
      <c r="B212" s="405"/>
      <c r="C212" s="391"/>
      <c r="D212" s="30">
        <v>0</v>
      </c>
      <c r="E212" s="411"/>
      <c r="F212" s="51" t="s">
        <v>562</v>
      </c>
      <c r="G212" s="411"/>
      <c r="H212" s="102" t="s">
        <v>562</v>
      </c>
      <c r="I212" s="411"/>
      <c r="J212" s="102" t="s">
        <v>755</v>
      </c>
      <c r="K212" s="411"/>
      <c r="L212" s="102" t="s">
        <v>755</v>
      </c>
      <c r="M212" s="411"/>
      <c r="N212" s="102" t="s">
        <v>755</v>
      </c>
    </row>
    <row r="213" spans="1:16" ht="16.5" outlineLevel="2">
      <c r="A213" s="403" t="s">
        <v>856</v>
      </c>
      <c r="B213" s="403" t="s">
        <v>568</v>
      </c>
      <c r="C213" s="389" t="s">
        <v>569</v>
      </c>
      <c r="D213" s="30">
        <v>0.1</v>
      </c>
      <c r="E213" s="409">
        <v>3</v>
      </c>
      <c r="F213" s="51" t="s">
        <v>11</v>
      </c>
      <c r="G213" s="409">
        <v>3</v>
      </c>
      <c r="H213" s="51" t="s">
        <v>11</v>
      </c>
      <c r="I213" s="409">
        <v>3</v>
      </c>
      <c r="J213" s="51" t="s">
        <v>11</v>
      </c>
      <c r="K213" s="409">
        <v>1</v>
      </c>
      <c r="L213" s="417" t="s">
        <v>11</v>
      </c>
      <c r="M213" s="409">
        <v>1</v>
      </c>
      <c r="N213" s="417" t="s">
        <v>11</v>
      </c>
    </row>
    <row r="214" spans="1:16" ht="16.5" outlineLevel="2">
      <c r="A214" s="405"/>
      <c r="B214" s="405"/>
      <c r="C214" s="391"/>
      <c r="D214" s="30">
        <v>0</v>
      </c>
      <c r="E214" s="411"/>
      <c r="F214" s="51" t="s">
        <v>12</v>
      </c>
      <c r="G214" s="411"/>
      <c r="H214" s="51" t="s">
        <v>12</v>
      </c>
      <c r="I214" s="411"/>
      <c r="J214" s="51" t="s">
        <v>12</v>
      </c>
      <c r="K214" s="411"/>
      <c r="L214" s="419"/>
      <c r="M214" s="411"/>
      <c r="N214" s="419"/>
    </row>
    <row r="215" spans="1:16" outlineLevel="1">
      <c r="A215" s="106" t="s">
        <v>857</v>
      </c>
      <c r="B215" s="100"/>
      <c r="C215" s="106"/>
      <c r="D215" s="107"/>
      <c r="E215" s="97"/>
      <c r="F215" s="98"/>
      <c r="G215" s="99"/>
      <c r="H215" s="98"/>
      <c r="I215" s="99"/>
      <c r="J215" s="98"/>
      <c r="K215" s="99"/>
      <c r="L215" s="98"/>
      <c r="M215" s="99"/>
      <c r="N215" s="98"/>
      <c r="O215" s="1"/>
    </row>
    <row r="216" spans="1:16" ht="16.5" outlineLevel="2">
      <c r="A216" s="404" t="s">
        <v>858</v>
      </c>
      <c r="B216" s="404" t="s">
        <v>542</v>
      </c>
      <c r="C216" s="390" t="s">
        <v>541</v>
      </c>
      <c r="D216" s="66">
        <v>0.5</v>
      </c>
      <c r="E216" s="410">
        <v>3</v>
      </c>
      <c r="F216" s="67" t="s">
        <v>543</v>
      </c>
      <c r="G216" s="413">
        <v>3</v>
      </c>
      <c r="H216" s="67" t="s">
        <v>543</v>
      </c>
      <c r="I216" s="413">
        <v>3</v>
      </c>
      <c r="J216" s="67" t="s">
        <v>543</v>
      </c>
      <c r="K216" s="413">
        <v>3</v>
      </c>
      <c r="L216" s="67" t="s">
        <v>543</v>
      </c>
      <c r="M216" s="413">
        <v>3</v>
      </c>
      <c r="N216" s="67" t="s">
        <v>543</v>
      </c>
      <c r="P216" s="1" t="s">
        <v>544</v>
      </c>
    </row>
    <row r="217" spans="1:16" ht="16.5" outlineLevel="2">
      <c r="A217" s="404"/>
      <c r="B217" s="404"/>
      <c r="C217" s="390"/>
      <c r="D217" s="30">
        <v>0.1</v>
      </c>
      <c r="E217" s="410"/>
      <c r="F217" s="51" t="s">
        <v>525</v>
      </c>
      <c r="G217" s="413"/>
      <c r="H217" s="51" t="s">
        <v>525</v>
      </c>
      <c r="I217" s="413"/>
      <c r="J217" s="51" t="s">
        <v>525</v>
      </c>
      <c r="K217" s="413"/>
      <c r="L217" s="51" t="s">
        <v>525</v>
      </c>
      <c r="M217" s="413"/>
      <c r="N217" s="51" t="s">
        <v>525</v>
      </c>
    </row>
    <row r="218" spans="1:16" ht="16.5" outlineLevel="2">
      <c r="A218" s="405"/>
      <c r="B218" s="405"/>
      <c r="C218" s="391"/>
      <c r="D218" s="30">
        <v>0</v>
      </c>
      <c r="E218" s="411"/>
      <c r="F218" s="51" t="s">
        <v>12</v>
      </c>
      <c r="G218" s="414"/>
      <c r="H218" s="51" t="s">
        <v>12</v>
      </c>
      <c r="I218" s="414"/>
      <c r="J218" s="51" t="s">
        <v>12</v>
      </c>
      <c r="K218" s="414"/>
      <c r="L218" s="51" t="s">
        <v>12</v>
      </c>
      <c r="M218" s="414"/>
      <c r="N218" s="51" t="s">
        <v>12</v>
      </c>
    </row>
    <row r="219" spans="1:16" ht="16.5" outlineLevel="2">
      <c r="A219" s="404" t="s">
        <v>859</v>
      </c>
      <c r="B219" s="404" t="s">
        <v>545</v>
      </c>
      <c r="C219" s="390" t="s">
        <v>546</v>
      </c>
      <c r="D219" s="66">
        <v>-0.5</v>
      </c>
      <c r="E219" s="410">
        <v>3</v>
      </c>
      <c r="F219" s="67" t="s">
        <v>543</v>
      </c>
      <c r="G219" s="413">
        <v>3</v>
      </c>
      <c r="H219" s="67" t="s">
        <v>543</v>
      </c>
      <c r="I219" s="413">
        <v>3</v>
      </c>
      <c r="J219" s="67" t="s">
        <v>543</v>
      </c>
      <c r="K219" s="413">
        <v>3</v>
      </c>
      <c r="L219" s="67" t="s">
        <v>543</v>
      </c>
      <c r="M219" s="413">
        <v>3</v>
      </c>
      <c r="N219" s="67" t="s">
        <v>543</v>
      </c>
      <c r="P219" s="1" t="s">
        <v>544</v>
      </c>
    </row>
    <row r="220" spans="1:16" ht="16.5" outlineLevel="2">
      <c r="A220" s="404"/>
      <c r="B220" s="404"/>
      <c r="C220" s="390"/>
      <c r="D220" s="30">
        <v>-0.1</v>
      </c>
      <c r="E220" s="410"/>
      <c r="F220" s="51" t="s">
        <v>525</v>
      </c>
      <c r="G220" s="413"/>
      <c r="H220" s="51" t="s">
        <v>525</v>
      </c>
      <c r="I220" s="413"/>
      <c r="J220" s="51" t="s">
        <v>525</v>
      </c>
      <c r="K220" s="413"/>
      <c r="L220" s="51" t="s">
        <v>525</v>
      </c>
      <c r="M220" s="413"/>
      <c r="N220" s="51" t="s">
        <v>525</v>
      </c>
    </row>
    <row r="221" spans="1:16" ht="16.5" outlineLevel="2">
      <c r="A221" s="405"/>
      <c r="B221" s="405"/>
      <c r="C221" s="391"/>
      <c r="D221" s="30">
        <v>0</v>
      </c>
      <c r="E221" s="411"/>
      <c r="F221" s="51" t="s">
        <v>12</v>
      </c>
      <c r="G221" s="414"/>
      <c r="H221" s="51" t="s">
        <v>12</v>
      </c>
      <c r="I221" s="414"/>
      <c r="J221" s="51" t="s">
        <v>12</v>
      </c>
      <c r="K221" s="414"/>
      <c r="L221" s="51" t="s">
        <v>12</v>
      </c>
      <c r="M221" s="414"/>
      <c r="N221" s="51" t="s">
        <v>12</v>
      </c>
    </row>
    <row r="222" spans="1:16" ht="16.5" outlineLevel="2">
      <c r="A222" s="404" t="s">
        <v>860</v>
      </c>
      <c r="B222" s="404"/>
      <c r="C222" s="390" t="s">
        <v>79</v>
      </c>
      <c r="D222" s="66">
        <v>0.5</v>
      </c>
      <c r="E222" s="410">
        <v>3</v>
      </c>
      <c r="F222" s="67" t="s">
        <v>316</v>
      </c>
      <c r="G222" s="413">
        <v>3</v>
      </c>
      <c r="H222" s="67" t="s">
        <v>318</v>
      </c>
      <c r="I222" s="413">
        <v>3</v>
      </c>
      <c r="J222" s="67" t="s">
        <v>319</v>
      </c>
      <c r="K222" s="413">
        <v>3</v>
      </c>
      <c r="L222" s="67" t="s">
        <v>320</v>
      </c>
      <c r="M222" s="413">
        <v>3</v>
      </c>
      <c r="N222" s="67" t="s">
        <v>322</v>
      </c>
    </row>
    <row r="223" spans="1:16" ht="16.5" outlineLevel="2">
      <c r="A223" s="404"/>
      <c r="B223" s="404"/>
      <c r="C223" s="390"/>
      <c r="D223" s="30">
        <v>0.1</v>
      </c>
      <c r="E223" s="410"/>
      <c r="F223" s="51" t="s">
        <v>315</v>
      </c>
      <c r="G223" s="413"/>
      <c r="H223" s="51" t="s">
        <v>317</v>
      </c>
      <c r="I223" s="413"/>
      <c r="J223" s="51" t="s">
        <v>318</v>
      </c>
      <c r="K223" s="413"/>
      <c r="L223" s="51" t="s">
        <v>319</v>
      </c>
      <c r="M223" s="413"/>
      <c r="N223" s="51" t="s">
        <v>321</v>
      </c>
    </row>
    <row r="224" spans="1:16" ht="16.5" outlineLevel="2">
      <c r="A224" s="405"/>
      <c r="B224" s="405"/>
      <c r="C224" s="391"/>
      <c r="D224" s="30">
        <v>0</v>
      </c>
      <c r="E224" s="411"/>
      <c r="F224" s="51" t="s">
        <v>314</v>
      </c>
      <c r="G224" s="414"/>
      <c r="H224" s="51" t="s">
        <v>315</v>
      </c>
      <c r="I224" s="414"/>
      <c r="J224" s="51" t="s">
        <v>317</v>
      </c>
      <c r="K224" s="414"/>
      <c r="L224" s="51" t="s">
        <v>318</v>
      </c>
      <c r="M224" s="414"/>
      <c r="N224" s="51" t="s">
        <v>320</v>
      </c>
    </row>
    <row r="225" spans="1:16" outlineLevel="1">
      <c r="A225" s="106" t="s">
        <v>861</v>
      </c>
      <c r="B225" s="100"/>
      <c r="C225" s="106"/>
      <c r="D225" s="107"/>
      <c r="E225" s="97"/>
      <c r="F225" s="98"/>
      <c r="G225" s="99"/>
      <c r="H225" s="98"/>
      <c r="I225" s="99"/>
      <c r="J225" s="98"/>
      <c r="K225" s="99"/>
      <c r="L225" s="98"/>
      <c r="M225" s="99"/>
      <c r="N225" s="98"/>
      <c r="O225" s="1"/>
    </row>
    <row r="226" spans="1:16" ht="16.5" outlineLevel="3">
      <c r="A226" s="403" t="s">
        <v>457</v>
      </c>
      <c r="B226" s="403" t="s">
        <v>756</v>
      </c>
      <c r="C226" s="389" t="s">
        <v>757</v>
      </c>
      <c r="D226" s="30">
        <v>1</v>
      </c>
      <c r="E226" s="409">
        <v>3</v>
      </c>
      <c r="F226" s="51" t="s">
        <v>601</v>
      </c>
      <c r="G226" s="412">
        <v>3</v>
      </c>
      <c r="H226" s="51" t="s">
        <v>601</v>
      </c>
      <c r="I226" s="448">
        <v>2</v>
      </c>
      <c r="J226" s="51" t="s">
        <v>574</v>
      </c>
      <c r="K226" s="448">
        <v>2</v>
      </c>
      <c r="L226" s="51" t="s">
        <v>578</v>
      </c>
      <c r="M226" s="448">
        <v>2</v>
      </c>
      <c r="N226" s="51" t="s">
        <v>578</v>
      </c>
    </row>
    <row r="227" spans="1:16" ht="16.5" outlineLevel="3">
      <c r="A227" s="404"/>
      <c r="B227" s="404"/>
      <c r="C227" s="390"/>
      <c r="D227" s="30">
        <v>0</v>
      </c>
      <c r="E227" s="410"/>
      <c r="F227" s="71" t="s">
        <v>572</v>
      </c>
      <c r="G227" s="413"/>
      <c r="H227" s="71" t="s">
        <v>572</v>
      </c>
      <c r="I227" s="449"/>
      <c r="J227" s="71" t="s">
        <v>573</v>
      </c>
      <c r="K227" s="449"/>
      <c r="L227" s="71" t="s">
        <v>577</v>
      </c>
      <c r="M227" s="449"/>
      <c r="N227" s="71" t="s">
        <v>577</v>
      </c>
    </row>
    <row r="228" spans="1:16" ht="16.5" outlineLevel="3">
      <c r="A228" s="404"/>
      <c r="B228" s="404"/>
      <c r="C228" s="390"/>
      <c r="D228" s="30">
        <v>-1</v>
      </c>
      <c r="E228" s="410"/>
      <c r="F228" s="51" t="s">
        <v>423</v>
      </c>
      <c r="G228" s="413"/>
      <c r="H228" s="51" t="s">
        <v>423</v>
      </c>
      <c r="I228" s="449"/>
      <c r="J228" s="102" t="s">
        <v>575</v>
      </c>
      <c r="K228" s="449"/>
      <c r="L228" s="102" t="s">
        <v>576</v>
      </c>
      <c r="M228" s="449"/>
      <c r="N228" s="102" t="s">
        <v>576</v>
      </c>
    </row>
    <row r="229" spans="1:16" ht="16.5" outlineLevel="3">
      <c r="A229" s="403" t="s">
        <v>756</v>
      </c>
      <c r="B229" s="403" t="s">
        <v>460</v>
      </c>
      <c r="C229" s="389" t="s">
        <v>758</v>
      </c>
      <c r="D229" s="30">
        <v>1</v>
      </c>
      <c r="E229" s="409">
        <v>3</v>
      </c>
      <c r="F229" s="51" t="s">
        <v>589</v>
      </c>
      <c r="G229" s="412">
        <v>2</v>
      </c>
      <c r="H229" s="51" t="s">
        <v>26</v>
      </c>
      <c r="I229" s="412">
        <v>2</v>
      </c>
      <c r="J229" s="51" t="s">
        <v>29</v>
      </c>
      <c r="K229" s="412">
        <v>2</v>
      </c>
      <c r="L229" s="51" t="s">
        <v>590</v>
      </c>
      <c r="M229" s="412">
        <v>2</v>
      </c>
      <c r="N229" s="51" t="s">
        <v>591</v>
      </c>
    </row>
    <row r="230" spans="1:16" ht="16.5" outlineLevel="3">
      <c r="A230" s="404"/>
      <c r="B230" s="404"/>
      <c r="C230" s="390"/>
      <c r="D230" s="30">
        <v>0</v>
      </c>
      <c r="E230" s="410"/>
      <c r="F230" s="51" t="s">
        <v>585</v>
      </c>
      <c r="G230" s="413"/>
      <c r="H230" s="51" t="s">
        <v>586</v>
      </c>
      <c r="I230" s="413"/>
      <c r="J230" s="51" t="s">
        <v>408</v>
      </c>
      <c r="K230" s="413"/>
      <c r="L230" s="51" t="s">
        <v>587</v>
      </c>
      <c r="M230" s="413"/>
      <c r="N230" s="51" t="s">
        <v>588</v>
      </c>
    </row>
    <row r="231" spans="1:16" ht="16.5" outlineLevel="3">
      <c r="A231" s="404"/>
      <c r="B231" s="404"/>
      <c r="C231" s="390"/>
      <c r="D231" s="30">
        <v>-1</v>
      </c>
      <c r="E231" s="410"/>
      <c r="F231" s="51" t="s">
        <v>581</v>
      </c>
      <c r="G231" s="413"/>
      <c r="H231" s="102" t="s">
        <v>582</v>
      </c>
      <c r="I231" s="413"/>
      <c r="J231" s="102" t="s">
        <v>407</v>
      </c>
      <c r="K231" s="413"/>
      <c r="L231" s="102" t="s">
        <v>583</v>
      </c>
      <c r="M231" s="413"/>
      <c r="N231" s="102" t="s">
        <v>584</v>
      </c>
    </row>
    <row r="232" spans="1:16" ht="16.5" outlineLevel="3">
      <c r="A232" s="403" t="s">
        <v>702</v>
      </c>
      <c r="B232" s="403" t="s">
        <v>580</v>
      </c>
      <c r="C232" s="389" t="s">
        <v>759</v>
      </c>
      <c r="D232" s="30">
        <v>1</v>
      </c>
      <c r="E232" s="409">
        <v>3</v>
      </c>
      <c r="F232" s="51" t="s">
        <v>589</v>
      </c>
      <c r="G232" s="409">
        <v>2</v>
      </c>
      <c r="H232" s="51" t="s">
        <v>26</v>
      </c>
      <c r="I232" s="409">
        <v>2</v>
      </c>
      <c r="J232" s="51" t="s">
        <v>29</v>
      </c>
      <c r="K232" s="409">
        <v>2</v>
      </c>
      <c r="L232" s="51" t="s">
        <v>590</v>
      </c>
      <c r="M232" s="409">
        <v>2</v>
      </c>
      <c r="N232" s="51" t="s">
        <v>591</v>
      </c>
      <c r="P232" s="1" t="s">
        <v>592</v>
      </c>
    </row>
    <row r="233" spans="1:16" ht="16.5" outlineLevel="3">
      <c r="A233" s="404"/>
      <c r="B233" s="404"/>
      <c r="C233" s="390"/>
      <c r="D233" s="30">
        <v>0.5</v>
      </c>
      <c r="E233" s="410"/>
      <c r="F233" s="51" t="s">
        <v>585</v>
      </c>
      <c r="G233" s="410"/>
      <c r="H233" s="51" t="s">
        <v>586</v>
      </c>
      <c r="I233" s="410"/>
      <c r="J233" s="51" t="s">
        <v>408</v>
      </c>
      <c r="K233" s="410"/>
      <c r="L233" s="51" t="s">
        <v>587</v>
      </c>
      <c r="M233" s="410"/>
      <c r="N233" s="51" t="s">
        <v>588</v>
      </c>
    </row>
    <row r="234" spans="1:16" ht="16.5" outlineLevel="3">
      <c r="A234" s="404"/>
      <c r="B234" s="404"/>
      <c r="C234" s="390"/>
      <c r="D234" s="30">
        <v>0</v>
      </c>
      <c r="E234" s="410"/>
      <c r="F234" s="51" t="s">
        <v>581</v>
      </c>
      <c r="G234" s="410"/>
      <c r="H234" s="102" t="s">
        <v>582</v>
      </c>
      <c r="I234" s="410"/>
      <c r="J234" s="102" t="s">
        <v>407</v>
      </c>
      <c r="K234" s="410"/>
      <c r="L234" s="102" t="s">
        <v>583</v>
      </c>
      <c r="M234" s="410"/>
      <c r="N234" s="102" t="s">
        <v>584</v>
      </c>
    </row>
    <row r="235" spans="1:16" ht="16.5" outlineLevel="3">
      <c r="A235" s="403" t="s">
        <v>580</v>
      </c>
      <c r="B235" s="403"/>
      <c r="C235" s="389" t="s">
        <v>760</v>
      </c>
      <c r="D235" s="30">
        <v>1</v>
      </c>
      <c r="E235" s="409">
        <v>3</v>
      </c>
      <c r="F235" s="51" t="s">
        <v>595</v>
      </c>
      <c r="G235" s="412">
        <v>3</v>
      </c>
      <c r="H235" s="51" t="s">
        <v>29</v>
      </c>
      <c r="I235" s="409">
        <v>3</v>
      </c>
      <c r="J235" s="51" t="s">
        <v>27</v>
      </c>
      <c r="K235" s="409">
        <v>3</v>
      </c>
      <c r="L235" s="51" t="s">
        <v>601</v>
      </c>
      <c r="M235" s="409">
        <v>3</v>
      </c>
      <c r="N235" s="51" t="s">
        <v>574</v>
      </c>
    </row>
    <row r="236" spans="1:16" ht="16.5" outlineLevel="3">
      <c r="A236" s="404"/>
      <c r="B236" s="404"/>
      <c r="C236" s="390"/>
      <c r="D236" s="30">
        <v>0.5</v>
      </c>
      <c r="E236" s="410"/>
      <c r="F236" s="51" t="s">
        <v>594</v>
      </c>
      <c r="G236" s="413"/>
      <c r="H236" s="51" t="s">
        <v>596</v>
      </c>
      <c r="I236" s="410"/>
      <c r="J236" s="51" t="s">
        <v>416</v>
      </c>
      <c r="K236" s="410"/>
      <c r="L236" s="51" t="s">
        <v>600</v>
      </c>
      <c r="M236" s="410"/>
      <c r="N236" s="51" t="s">
        <v>573</v>
      </c>
    </row>
    <row r="237" spans="1:16" ht="16.5" outlineLevel="3">
      <c r="A237" s="405"/>
      <c r="B237" s="405"/>
      <c r="C237" s="391"/>
      <c r="D237" s="30">
        <v>0</v>
      </c>
      <c r="E237" s="411"/>
      <c r="F237" s="51" t="s">
        <v>407</v>
      </c>
      <c r="G237" s="414"/>
      <c r="H237" s="51" t="s">
        <v>597</v>
      </c>
      <c r="I237" s="410"/>
      <c r="J237" s="51" t="s">
        <v>598</v>
      </c>
      <c r="K237" s="410"/>
      <c r="L237" s="51" t="s">
        <v>599</v>
      </c>
      <c r="M237" s="410"/>
      <c r="N237" s="51" t="s">
        <v>575</v>
      </c>
      <c r="P237" s="1" t="s">
        <v>602</v>
      </c>
    </row>
    <row r="238" spans="1:16" outlineLevel="2">
      <c r="A238" s="73" t="s">
        <v>862</v>
      </c>
      <c r="B238" s="73"/>
      <c r="C238" s="73"/>
      <c r="D238" s="32"/>
      <c r="E238" s="60"/>
      <c r="F238" s="61"/>
      <c r="G238" s="62"/>
      <c r="H238" s="61"/>
      <c r="I238" s="62"/>
      <c r="J238" s="61"/>
      <c r="K238" s="62"/>
      <c r="L238" s="61"/>
      <c r="M238" s="62"/>
      <c r="N238" s="61"/>
      <c r="O238" s="1"/>
    </row>
    <row r="239" spans="1:16" ht="16.5" outlineLevel="3">
      <c r="A239" s="403" t="s">
        <v>863</v>
      </c>
      <c r="B239" s="403" t="s">
        <v>455</v>
      </c>
      <c r="C239" s="389" t="s">
        <v>890</v>
      </c>
      <c r="D239" s="30">
        <v>0.2</v>
      </c>
      <c r="E239" s="412">
        <v>3</v>
      </c>
      <c r="F239" s="51" t="s">
        <v>889</v>
      </c>
      <c r="G239" s="412">
        <v>3</v>
      </c>
      <c r="H239" s="51" t="s">
        <v>889</v>
      </c>
      <c r="I239" s="412">
        <v>3</v>
      </c>
      <c r="J239" s="51" t="s">
        <v>889</v>
      </c>
      <c r="K239" s="412">
        <v>2</v>
      </c>
      <c r="L239" s="51" t="s">
        <v>889</v>
      </c>
      <c r="M239" s="412">
        <v>2</v>
      </c>
      <c r="N239" s="51" t="s">
        <v>889</v>
      </c>
    </row>
    <row r="240" spans="1:16" ht="16.5" outlineLevel="3">
      <c r="A240" s="404"/>
      <c r="B240" s="404"/>
      <c r="C240" s="390"/>
      <c r="D240" s="30">
        <v>0.1</v>
      </c>
      <c r="E240" s="413"/>
      <c r="F240" s="51" t="s">
        <v>888</v>
      </c>
      <c r="G240" s="413"/>
      <c r="H240" s="51" t="s">
        <v>888</v>
      </c>
      <c r="I240" s="413"/>
      <c r="J240" s="51" t="s">
        <v>888</v>
      </c>
      <c r="K240" s="413"/>
      <c r="L240" s="51" t="s">
        <v>888</v>
      </c>
      <c r="M240" s="413"/>
      <c r="N240" s="51" t="s">
        <v>888</v>
      </c>
    </row>
    <row r="241" spans="1:16" ht="16.5" outlineLevel="3">
      <c r="A241" s="405"/>
      <c r="B241" s="405"/>
      <c r="C241" s="391"/>
      <c r="D241" s="30">
        <v>0</v>
      </c>
      <c r="E241" s="414"/>
      <c r="F241" s="51" t="s">
        <v>887</v>
      </c>
      <c r="G241" s="414"/>
      <c r="H241" s="51" t="s">
        <v>887</v>
      </c>
      <c r="I241" s="414"/>
      <c r="J241" s="51" t="s">
        <v>887</v>
      </c>
      <c r="K241" s="414"/>
      <c r="L241" s="102" t="s">
        <v>887</v>
      </c>
      <c r="M241" s="414"/>
      <c r="N241" s="102" t="s">
        <v>887</v>
      </c>
    </row>
    <row r="242" spans="1:16" ht="16.5" outlineLevel="3">
      <c r="A242" s="403" t="s">
        <v>864</v>
      </c>
      <c r="B242" s="403" t="s">
        <v>473</v>
      </c>
      <c r="C242" s="445" t="s">
        <v>609</v>
      </c>
      <c r="D242" s="30">
        <v>0.15</v>
      </c>
      <c r="E242" s="409">
        <v>3</v>
      </c>
      <c r="F242" s="51" t="s">
        <v>539</v>
      </c>
      <c r="G242" s="412">
        <v>3</v>
      </c>
      <c r="H242" s="51" t="s">
        <v>540</v>
      </c>
      <c r="I242" s="412">
        <v>2</v>
      </c>
      <c r="J242" s="51"/>
      <c r="K242" s="412">
        <v>1</v>
      </c>
      <c r="L242" s="444">
        <v>1</v>
      </c>
      <c r="M242" s="412">
        <v>1</v>
      </c>
      <c r="N242" s="444">
        <v>1</v>
      </c>
    </row>
    <row r="243" spans="1:16" ht="16.5" outlineLevel="3">
      <c r="A243" s="404"/>
      <c r="B243" s="404"/>
      <c r="C243" s="446"/>
      <c r="D243" s="30">
        <v>0.1</v>
      </c>
      <c r="E243" s="410"/>
      <c r="F243" s="56" t="s">
        <v>537</v>
      </c>
      <c r="G243" s="413"/>
      <c r="H243" s="56" t="s">
        <v>1088</v>
      </c>
      <c r="I243" s="413"/>
      <c r="J243" s="56" t="s">
        <v>1086</v>
      </c>
      <c r="K243" s="413"/>
      <c r="L243" s="418"/>
      <c r="M243" s="413"/>
      <c r="N243" s="418"/>
    </row>
    <row r="244" spans="1:16" ht="16.5" outlineLevel="3">
      <c r="A244" s="405"/>
      <c r="B244" s="405"/>
      <c r="C244" s="447"/>
      <c r="D244" s="30">
        <v>0</v>
      </c>
      <c r="E244" s="411"/>
      <c r="F244" s="51" t="s">
        <v>606</v>
      </c>
      <c r="G244" s="414"/>
      <c r="H244" s="51" t="s">
        <v>496</v>
      </c>
      <c r="I244" s="414"/>
      <c r="J244" s="102" t="s">
        <v>610</v>
      </c>
      <c r="K244" s="414"/>
      <c r="L244" s="419"/>
      <c r="M244" s="414"/>
      <c r="N244" s="419"/>
    </row>
    <row r="245" spans="1:16" ht="16.5" outlineLevel="3">
      <c r="A245" s="403" t="s">
        <v>865</v>
      </c>
      <c r="B245" s="403" t="s">
        <v>475</v>
      </c>
      <c r="C245" s="389" t="s">
        <v>612</v>
      </c>
      <c r="D245" s="30">
        <v>0.1</v>
      </c>
      <c r="E245" s="409">
        <v>3</v>
      </c>
      <c r="F245" s="51" t="s">
        <v>539</v>
      </c>
      <c r="G245" s="412">
        <v>2</v>
      </c>
      <c r="H245" s="51" t="s">
        <v>614</v>
      </c>
      <c r="I245" s="412">
        <v>1</v>
      </c>
      <c r="J245" s="444">
        <v>1</v>
      </c>
      <c r="K245" s="412">
        <v>1</v>
      </c>
      <c r="L245" s="444">
        <v>1</v>
      </c>
      <c r="M245" s="412">
        <v>1</v>
      </c>
      <c r="N245" s="444">
        <v>1</v>
      </c>
    </row>
    <row r="246" spans="1:16" ht="16.5" outlineLevel="3">
      <c r="A246" s="404"/>
      <c r="B246" s="404"/>
      <c r="C246" s="390"/>
      <c r="D246" s="30">
        <v>0.05</v>
      </c>
      <c r="E246" s="410"/>
      <c r="F246" s="51" t="s">
        <v>537</v>
      </c>
      <c r="G246" s="413"/>
      <c r="H246" s="56" t="s">
        <v>1087</v>
      </c>
      <c r="I246" s="413"/>
      <c r="J246" s="418"/>
      <c r="K246" s="413"/>
      <c r="L246" s="418"/>
      <c r="M246" s="413"/>
      <c r="N246" s="418"/>
    </row>
    <row r="247" spans="1:16" ht="16.5" outlineLevel="3">
      <c r="A247" s="405"/>
      <c r="B247" s="405"/>
      <c r="C247" s="391"/>
      <c r="D247" s="30">
        <v>0</v>
      </c>
      <c r="E247" s="411"/>
      <c r="F247" s="51" t="s">
        <v>606</v>
      </c>
      <c r="G247" s="414"/>
      <c r="H247" s="102" t="s">
        <v>1088</v>
      </c>
      <c r="I247" s="414"/>
      <c r="J247" s="419"/>
      <c r="K247" s="414"/>
      <c r="L247" s="419"/>
      <c r="M247" s="414"/>
      <c r="N247" s="419"/>
    </row>
    <row r="248" spans="1:16" ht="16.5" outlineLevel="3">
      <c r="A248" s="403" t="s">
        <v>866</v>
      </c>
      <c r="B248" s="403" t="s">
        <v>480</v>
      </c>
      <c r="C248" s="389" t="s">
        <v>65</v>
      </c>
      <c r="D248" s="30">
        <v>0.1</v>
      </c>
      <c r="E248" s="409">
        <v>3</v>
      </c>
      <c r="F248" s="51" t="s">
        <v>11</v>
      </c>
      <c r="G248" s="412">
        <v>2</v>
      </c>
      <c r="H248" s="51" t="s">
        <v>11</v>
      </c>
      <c r="I248" s="412">
        <v>1</v>
      </c>
      <c r="J248" s="417" t="s">
        <v>11</v>
      </c>
      <c r="K248" s="412">
        <v>1</v>
      </c>
      <c r="L248" s="417" t="s">
        <v>11</v>
      </c>
      <c r="M248" s="412">
        <v>1</v>
      </c>
      <c r="N248" s="417" t="s">
        <v>11</v>
      </c>
      <c r="P248" s="1" t="s">
        <v>617</v>
      </c>
    </row>
    <row r="249" spans="1:16" ht="16.5" outlineLevel="3">
      <c r="A249" s="405"/>
      <c r="B249" s="405"/>
      <c r="C249" s="391"/>
      <c r="D249" s="30">
        <v>0</v>
      </c>
      <c r="E249" s="411"/>
      <c r="F249" s="51" t="s">
        <v>12</v>
      </c>
      <c r="G249" s="414"/>
      <c r="H249" s="102" t="s">
        <v>12</v>
      </c>
      <c r="I249" s="414"/>
      <c r="J249" s="419"/>
      <c r="K249" s="414"/>
      <c r="L249" s="419"/>
      <c r="M249" s="414"/>
      <c r="N249" s="419"/>
    </row>
    <row r="250" spans="1:16" ht="16.5" customHeight="1" outlineLevel="3">
      <c r="A250" s="403" t="s">
        <v>867</v>
      </c>
      <c r="B250" s="403" t="s">
        <v>554</v>
      </c>
      <c r="C250" s="389" t="s">
        <v>891</v>
      </c>
      <c r="D250" s="30">
        <v>0.2</v>
      </c>
      <c r="E250" s="409">
        <v>3</v>
      </c>
      <c r="F250" s="51" t="s">
        <v>894</v>
      </c>
      <c r="G250" s="409">
        <v>3</v>
      </c>
      <c r="H250" s="51" t="s">
        <v>894</v>
      </c>
      <c r="I250" s="409">
        <v>3</v>
      </c>
      <c r="J250" s="51" t="s">
        <v>894</v>
      </c>
      <c r="K250" s="409">
        <v>3</v>
      </c>
      <c r="L250" s="51" t="s">
        <v>894</v>
      </c>
      <c r="M250" s="409">
        <v>3</v>
      </c>
      <c r="N250" s="51" t="s">
        <v>894</v>
      </c>
    </row>
    <row r="251" spans="1:16" ht="33" outlineLevel="3">
      <c r="A251" s="404"/>
      <c r="B251" s="404"/>
      <c r="C251" s="390"/>
      <c r="D251" s="30">
        <v>0.15</v>
      </c>
      <c r="E251" s="410"/>
      <c r="F251" s="56" t="s">
        <v>893</v>
      </c>
      <c r="G251" s="410"/>
      <c r="H251" s="56" t="s">
        <v>893</v>
      </c>
      <c r="I251" s="410"/>
      <c r="J251" s="56" t="s">
        <v>893</v>
      </c>
      <c r="K251" s="410"/>
      <c r="L251" s="56" t="s">
        <v>893</v>
      </c>
      <c r="M251" s="410"/>
      <c r="N251" s="56" t="s">
        <v>893</v>
      </c>
    </row>
    <row r="252" spans="1:16" ht="16.5" customHeight="1" outlineLevel="3">
      <c r="A252" s="404"/>
      <c r="B252" s="404"/>
      <c r="C252" s="390"/>
      <c r="D252" s="30">
        <v>0.1</v>
      </c>
      <c r="E252" s="410"/>
      <c r="F252" s="51" t="s">
        <v>892</v>
      </c>
      <c r="G252" s="410"/>
      <c r="H252" s="51" t="s">
        <v>892</v>
      </c>
      <c r="I252" s="410"/>
      <c r="J252" s="51" t="s">
        <v>892</v>
      </c>
      <c r="K252" s="410"/>
      <c r="L252" s="51" t="s">
        <v>892</v>
      </c>
      <c r="M252" s="410"/>
      <c r="N252" s="51" t="s">
        <v>892</v>
      </c>
    </row>
    <row r="253" spans="1:16" ht="16.5" customHeight="1" outlineLevel="3">
      <c r="A253" s="405"/>
      <c r="B253" s="405"/>
      <c r="C253" s="391"/>
      <c r="D253" s="30">
        <v>0</v>
      </c>
      <c r="E253" s="411"/>
      <c r="F253" s="51" t="s">
        <v>235</v>
      </c>
      <c r="G253" s="411"/>
      <c r="H253" s="51" t="s">
        <v>235</v>
      </c>
      <c r="I253" s="411"/>
      <c r="J253" s="51" t="s">
        <v>235</v>
      </c>
      <c r="K253" s="411"/>
      <c r="L253" s="51" t="s">
        <v>235</v>
      </c>
      <c r="M253" s="411"/>
      <c r="N253" s="51" t="s">
        <v>235</v>
      </c>
    </row>
    <row r="254" spans="1:16" ht="16.5" customHeight="1" outlineLevel="3">
      <c r="A254" s="403" t="s">
        <v>868</v>
      </c>
      <c r="B254" s="403" t="s">
        <v>482</v>
      </c>
      <c r="C254" s="389" t="s">
        <v>620</v>
      </c>
      <c r="D254" s="30">
        <v>0.05</v>
      </c>
      <c r="E254" s="443">
        <v>3</v>
      </c>
      <c r="F254" s="51" t="s">
        <v>11</v>
      </c>
      <c r="G254" s="426">
        <v>1</v>
      </c>
      <c r="H254" s="417" t="s">
        <v>11</v>
      </c>
      <c r="I254" s="426">
        <v>1</v>
      </c>
      <c r="J254" s="417" t="s">
        <v>11</v>
      </c>
      <c r="K254" s="426">
        <v>1</v>
      </c>
      <c r="L254" s="417" t="s">
        <v>11</v>
      </c>
      <c r="M254" s="426">
        <v>1</v>
      </c>
      <c r="N254" s="417" t="s">
        <v>11</v>
      </c>
    </row>
    <row r="255" spans="1:16" ht="16.5" outlineLevel="3">
      <c r="A255" s="405"/>
      <c r="B255" s="405"/>
      <c r="C255" s="391"/>
      <c r="D255" s="30">
        <v>0</v>
      </c>
      <c r="E255" s="442"/>
      <c r="F255" s="51" t="s">
        <v>12</v>
      </c>
      <c r="G255" s="408"/>
      <c r="H255" s="419"/>
      <c r="I255" s="408"/>
      <c r="J255" s="419"/>
      <c r="K255" s="408"/>
      <c r="L255" s="419"/>
      <c r="M255" s="408"/>
      <c r="N255" s="419"/>
    </row>
    <row r="256" spans="1:16" ht="20.25" customHeight="1" outlineLevel="3">
      <c r="A256" s="403" t="s">
        <v>869</v>
      </c>
      <c r="B256" s="403" t="s">
        <v>484</v>
      </c>
      <c r="C256" s="389" t="s">
        <v>67</v>
      </c>
      <c r="D256" s="30">
        <v>0.05</v>
      </c>
      <c r="E256" s="409">
        <v>3</v>
      </c>
      <c r="F256" s="51" t="s">
        <v>11</v>
      </c>
      <c r="G256" s="409">
        <v>3</v>
      </c>
      <c r="H256" s="51" t="s">
        <v>11</v>
      </c>
      <c r="I256" s="409">
        <v>3</v>
      </c>
      <c r="J256" s="51" t="s">
        <v>11</v>
      </c>
      <c r="K256" s="409">
        <v>3</v>
      </c>
      <c r="L256" s="51" t="s">
        <v>11</v>
      </c>
      <c r="M256" s="409">
        <v>3</v>
      </c>
      <c r="N256" s="51" t="s">
        <v>11</v>
      </c>
    </row>
    <row r="257" spans="1:17" ht="20.25" customHeight="1" outlineLevel="3">
      <c r="A257" s="405"/>
      <c r="B257" s="405"/>
      <c r="C257" s="391"/>
      <c r="D257" s="30">
        <v>0</v>
      </c>
      <c r="E257" s="411"/>
      <c r="F257" s="51" t="s">
        <v>12</v>
      </c>
      <c r="G257" s="411"/>
      <c r="H257" s="51" t="s">
        <v>12</v>
      </c>
      <c r="I257" s="411"/>
      <c r="J257" s="51" t="s">
        <v>12</v>
      </c>
      <c r="K257" s="411"/>
      <c r="L257" s="51" t="s">
        <v>12</v>
      </c>
      <c r="M257" s="411"/>
      <c r="N257" s="51" t="s">
        <v>12</v>
      </c>
    </row>
    <row r="258" spans="1:17" ht="16.5" outlineLevel="3">
      <c r="A258" s="403" t="s">
        <v>870</v>
      </c>
      <c r="B258" s="403" t="s">
        <v>475</v>
      </c>
      <c r="C258" s="389" t="s">
        <v>895</v>
      </c>
      <c r="D258" s="30">
        <v>0.1</v>
      </c>
      <c r="E258" s="409">
        <v>3</v>
      </c>
      <c r="F258" s="51" t="s">
        <v>898</v>
      </c>
      <c r="G258" s="412">
        <v>2</v>
      </c>
      <c r="H258" s="51" t="s">
        <v>898</v>
      </c>
      <c r="I258" s="412">
        <v>1</v>
      </c>
      <c r="J258" s="51" t="s">
        <v>898</v>
      </c>
      <c r="K258" s="412">
        <v>1</v>
      </c>
      <c r="L258" s="430" t="s">
        <v>898</v>
      </c>
      <c r="M258" s="412">
        <v>1</v>
      </c>
      <c r="N258" s="430" t="s">
        <v>898</v>
      </c>
    </row>
    <row r="259" spans="1:17" ht="33" outlineLevel="3">
      <c r="A259" s="404"/>
      <c r="B259" s="404"/>
      <c r="C259" s="390"/>
      <c r="D259" s="30">
        <v>0.05</v>
      </c>
      <c r="E259" s="410"/>
      <c r="F259" s="56" t="s">
        <v>897</v>
      </c>
      <c r="G259" s="413"/>
      <c r="H259" s="56" t="s">
        <v>897</v>
      </c>
      <c r="I259" s="413"/>
      <c r="J259" s="56" t="s">
        <v>897</v>
      </c>
      <c r="K259" s="413"/>
      <c r="L259" s="435"/>
      <c r="M259" s="413"/>
      <c r="N259" s="435"/>
    </row>
    <row r="260" spans="1:17" ht="16.5" outlineLevel="3">
      <c r="A260" s="404"/>
      <c r="B260" s="404"/>
      <c r="C260" s="390"/>
      <c r="D260" s="30">
        <v>0</v>
      </c>
      <c r="E260" s="410"/>
      <c r="F260" s="51" t="s">
        <v>896</v>
      </c>
      <c r="G260" s="413"/>
      <c r="H260" s="51" t="s">
        <v>896</v>
      </c>
      <c r="I260" s="413"/>
      <c r="J260" s="102" t="s">
        <v>896</v>
      </c>
      <c r="K260" s="413"/>
      <c r="L260" s="435"/>
      <c r="M260" s="413"/>
      <c r="N260" s="435"/>
    </row>
    <row r="261" spans="1:17" ht="16.5" outlineLevel="3">
      <c r="A261" s="405"/>
      <c r="B261" s="405"/>
      <c r="C261" s="391"/>
      <c r="D261" s="30">
        <v>-1</v>
      </c>
      <c r="E261" s="411"/>
      <c r="F261" s="51" t="s">
        <v>562</v>
      </c>
      <c r="G261" s="414"/>
      <c r="H261" s="102" t="s">
        <v>562</v>
      </c>
      <c r="I261" s="414"/>
      <c r="J261" s="51" t="s">
        <v>562</v>
      </c>
      <c r="K261" s="414"/>
      <c r="L261" s="431"/>
      <c r="M261" s="414"/>
      <c r="N261" s="431"/>
    </row>
    <row r="262" spans="1:17" ht="16.5" customHeight="1" outlineLevel="3">
      <c r="A262" s="403" t="s">
        <v>871</v>
      </c>
      <c r="B262" s="403" t="s">
        <v>487</v>
      </c>
      <c r="C262" s="389" t="s">
        <v>68</v>
      </c>
      <c r="D262" s="30">
        <v>0.05</v>
      </c>
      <c r="E262" s="409">
        <v>3</v>
      </c>
      <c r="F262" s="51" t="s">
        <v>11</v>
      </c>
      <c r="G262" s="409">
        <v>3</v>
      </c>
      <c r="H262" s="51" t="s">
        <v>11</v>
      </c>
      <c r="I262" s="441">
        <v>1</v>
      </c>
      <c r="J262" s="417" t="s">
        <v>11</v>
      </c>
      <c r="K262" s="441">
        <v>1</v>
      </c>
      <c r="L262" s="417" t="s">
        <v>11</v>
      </c>
      <c r="M262" s="441">
        <v>1</v>
      </c>
      <c r="N262" s="417" t="s">
        <v>11</v>
      </c>
    </row>
    <row r="263" spans="1:17" ht="16.5" customHeight="1" outlineLevel="3">
      <c r="A263" s="405"/>
      <c r="B263" s="405"/>
      <c r="C263" s="391"/>
      <c r="D263" s="30">
        <v>0</v>
      </c>
      <c r="E263" s="411"/>
      <c r="F263" s="51" t="s">
        <v>12</v>
      </c>
      <c r="G263" s="411"/>
      <c r="H263" s="51" t="s">
        <v>12</v>
      </c>
      <c r="I263" s="442"/>
      <c r="J263" s="419"/>
      <c r="K263" s="442"/>
      <c r="L263" s="419"/>
      <c r="M263" s="442"/>
      <c r="N263" s="419"/>
    </row>
    <row r="264" spans="1:17" ht="15" customHeight="1" outlineLevel="3">
      <c r="A264" s="403" t="s">
        <v>872</v>
      </c>
      <c r="B264" s="403" t="s">
        <v>648</v>
      </c>
      <c r="C264" s="389" t="s">
        <v>89</v>
      </c>
      <c r="D264" s="30">
        <v>0.05</v>
      </c>
      <c r="E264" s="425">
        <v>3</v>
      </c>
      <c r="F264" s="51" t="s">
        <v>525</v>
      </c>
      <c r="G264" s="426">
        <v>3</v>
      </c>
      <c r="H264" s="51" t="s">
        <v>525</v>
      </c>
      <c r="I264" s="426">
        <v>3</v>
      </c>
      <c r="J264" s="51" t="s">
        <v>525</v>
      </c>
      <c r="K264" s="426">
        <v>1</v>
      </c>
      <c r="L264" s="417" t="s">
        <v>525</v>
      </c>
      <c r="M264" s="426">
        <v>1</v>
      </c>
      <c r="N264" s="417" t="s">
        <v>525</v>
      </c>
      <c r="P264" s="1" t="s">
        <v>649</v>
      </c>
    </row>
    <row r="265" spans="1:17" ht="16.5" outlineLevel="3">
      <c r="A265" s="405"/>
      <c r="B265" s="405"/>
      <c r="C265" s="391"/>
      <c r="D265" s="30">
        <v>0</v>
      </c>
      <c r="E265" s="408"/>
      <c r="F265" s="51" t="s">
        <v>12</v>
      </c>
      <c r="G265" s="408"/>
      <c r="H265" s="51" t="s">
        <v>12</v>
      </c>
      <c r="I265" s="408"/>
      <c r="J265" s="51" t="s">
        <v>12</v>
      </c>
      <c r="K265" s="408"/>
      <c r="L265" s="419"/>
      <c r="M265" s="408"/>
      <c r="N265" s="419"/>
    </row>
    <row r="266" spans="1:17" ht="33" outlineLevel="3">
      <c r="A266" s="403" t="s">
        <v>873</v>
      </c>
      <c r="B266" s="403" t="s">
        <v>643</v>
      </c>
      <c r="C266" s="389" t="s">
        <v>90</v>
      </c>
      <c r="D266" s="30">
        <v>0.1</v>
      </c>
      <c r="E266" s="409">
        <v>3</v>
      </c>
      <c r="F266" s="56" t="s">
        <v>1089</v>
      </c>
      <c r="G266" s="409">
        <v>3</v>
      </c>
      <c r="H266" s="56" t="s">
        <v>1089</v>
      </c>
      <c r="I266" s="432">
        <v>2</v>
      </c>
      <c r="J266" s="51"/>
      <c r="K266" s="432">
        <v>1</v>
      </c>
      <c r="L266" s="430" t="s">
        <v>1089</v>
      </c>
      <c r="M266" s="432">
        <v>1</v>
      </c>
      <c r="N266" s="430" t="s">
        <v>1089</v>
      </c>
    </row>
    <row r="267" spans="1:17" ht="33" outlineLevel="3">
      <c r="A267" s="404"/>
      <c r="B267" s="404"/>
      <c r="C267" s="390"/>
      <c r="D267" s="30">
        <v>0.05</v>
      </c>
      <c r="E267" s="410"/>
      <c r="F267" s="56" t="s">
        <v>645</v>
      </c>
      <c r="G267" s="410"/>
      <c r="H267" s="56" t="s">
        <v>645</v>
      </c>
      <c r="I267" s="433"/>
      <c r="J267" s="56" t="s">
        <v>1089</v>
      </c>
      <c r="K267" s="433"/>
      <c r="L267" s="435"/>
      <c r="M267" s="433"/>
      <c r="N267" s="435"/>
    </row>
    <row r="268" spans="1:17" ht="33" outlineLevel="3">
      <c r="A268" s="405"/>
      <c r="B268" s="405"/>
      <c r="C268" s="391"/>
      <c r="D268" s="30">
        <v>0</v>
      </c>
      <c r="E268" s="411"/>
      <c r="F268" s="56" t="s">
        <v>562</v>
      </c>
      <c r="G268" s="411"/>
      <c r="H268" s="56" t="s">
        <v>562</v>
      </c>
      <c r="I268" s="434"/>
      <c r="J268" s="111" t="s">
        <v>645</v>
      </c>
      <c r="K268" s="434"/>
      <c r="L268" s="431"/>
      <c r="M268" s="434"/>
      <c r="N268" s="431"/>
    </row>
    <row r="269" spans="1:17" ht="33" outlineLevel="3">
      <c r="A269" s="392" t="s">
        <v>874</v>
      </c>
      <c r="B269" s="392" t="s">
        <v>650</v>
      </c>
      <c r="C269" s="436" t="s">
        <v>91</v>
      </c>
      <c r="D269" s="30">
        <v>0.1</v>
      </c>
      <c r="E269" s="409">
        <v>3</v>
      </c>
      <c r="F269" s="56" t="s">
        <v>1089</v>
      </c>
      <c r="G269" s="409">
        <v>3</v>
      </c>
      <c r="H269" s="56" t="s">
        <v>1089</v>
      </c>
      <c r="I269" s="432">
        <v>2</v>
      </c>
      <c r="J269" s="56" t="s">
        <v>1090</v>
      </c>
      <c r="K269" s="432">
        <v>2</v>
      </c>
      <c r="L269" s="56" t="s">
        <v>1090</v>
      </c>
      <c r="M269" s="432">
        <v>2</v>
      </c>
      <c r="N269" s="56" t="s">
        <v>1090</v>
      </c>
    </row>
    <row r="270" spans="1:17" ht="33" outlineLevel="3">
      <c r="A270" s="393"/>
      <c r="B270" s="393"/>
      <c r="C270" s="437"/>
      <c r="D270" s="30">
        <v>0.05</v>
      </c>
      <c r="E270" s="410"/>
      <c r="F270" s="56" t="s">
        <v>645</v>
      </c>
      <c r="G270" s="410"/>
      <c r="H270" s="56" t="s">
        <v>645</v>
      </c>
      <c r="I270" s="433"/>
      <c r="J270" s="56" t="s">
        <v>1089</v>
      </c>
      <c r="K270" s="433"/>
      <c r="L270" s="56" t="s">
        <v>1089</v>
      </c>
      <c r="M270" s="433"/>
      <c r="N270" s="56" t="s">
        <v>1089</v>
      </c>
    </row>
    <row r="271" spans="1:17" ht="33.75" outlineLevel="3" thickBot="1">
      <c r="A271" s="394"/>
      <c r="B271" s="394"/>
      <c r="C271" s="438"/>
      <c r="D271" s="30">
        <v>0</v>
      </c>
      <c r="E271" s="411"/>
      <c r="F271" s="56" t="s">
        <v>562</v>
      </c>
      <c r="G271" s="411"/>
      <c r="H271" s="56" t="s">
        <v>562</v>
      </c>
      <c r="I271" s="434"/>
      <c r="J271" s="111" t="s">
        <v>645</v>
      </c>
      <c r="K271" s="434"/>
      <c r="L271" s="111" t="s">
        <v>645</v>
      </c>
      <c r="M271" s="434"/>
      <c r="N271" s="111" t="s">
        <v>645</v>
      </c>
    </row>
    <row r="272" spans="1:17" ht="16.5" outlineLevel="3">
      <c r="A272" s="403" t="s">
        <v>875</v>
      </c>
      <c r="B272" s="403" t="s">
        <v>654</v>
      </c>
      <c r="C272" s="389" t="s">
        <v>656</v>
      </c>
      <c r="D272" s="30">
        <v>0.1</v>
      </c>
      <c r="E272" s="425">
        <v>3</v>
      </c>
      <c r="F272" s="51" t="s">
        <v>659</v>
      </c>
      <c r="G272" s="425">
        <v>3</v>
      </c>
      <c r="H272" s="51" t="s">
        <v>659</v>
      </c>
      <c r="I272" s="412">
        <v>2</v>
      </c>
      <c r="J272" s="51"/>
      <c r="K272" s="412">
        <v>2</v>
      </c>
      <c r="L272" s="51"/>
      <c r="M272" s="412">
        <v>2</v>
      </c>
      <c r="N272" s="51"/>
      <c r="P272" s="1" t="s">
        <v>655</v>
      </c>
      <c r="Q272" s="112" t="s">
        <v>660</v>
      </c>
    </row>
    <row r="273" spans="1:18" ht="16.5" outlineLevel="3">
      <c r="A273" s="404"/>
      <c r="B273" s="404"/>
      <c r="C273" s="390"/>
      <c r="D273" s="30">
        <v>0.05</v>
      </c>
      <c r="E273" s="407"/>
      <c r="F273" s="51" t="s">
        <v>658</v>
      </c>
      <c r="G273" s="407"/>
      <c r="H273" s="51" t="s">
        <v>658</v>
      </c>
      <c r="I273" s="413"/>
      <c r="J273" s="51" t="s">
        <v>659</v>
      </c>
      <c r="K273" s="413"/>
      <c r="L273" s="51" t="s">
        <v>659</v>
      </c>
      <c r="M273" s="413"/>
      <c r="N273" s="51" t="s">
        <v>659</v>
      </c>
      <c r="P273" s="1">
        <f>300*0.05</f>
        <v>15</v>
      </c>
      <c r="Q273" s="113" t="s">
        <v>661</v>
      </c>
      <c r="R273" s="1">
        <f>300*0.05</f>
        <v>15</v>
      </c>
    </row>
    <row r="274" spans="1:18" ht="16.5" outlineLevel="3">
      <c r="A274" s="404"/>
      <c r="B274" s="404"/>
      <c r="C274" s="390"/>
      <c r="D274" s="30">
        <v>0</v>
      </c>
      <c r="E274" s="407"/>
      <c r="F274" s="51" t="s">
        <v>657</v>
      </c>
      <c r="G274" s="407"/>
      <c r="H274" s="51" t="s">
        <v>657</v>
      </c>
      <c r="I274" s="413"/>
      <c r="J274" s="51" t="s">
        <v>658</v>
      </c>
      <c r="K274" s="413"/>
      <c r="L274" s="51" t="s">
        <v>658</v>
      </c>
      <c r="M274" s="413"/>
      <c r="N274" s="51" t="s">
        <v>658</v>
      </c>
      <c r="P274" s="1">
        <f>300*0.08</f>
        <v>24</v>
      </c>
      <c r="Q274" s="113" t="s">
        <v>662</v>
      </c>
    </row>
    <row r="275" spans="1:18" ht="17.25" outlineLevel="3" thickBot="1">
      <c r="A275" s="405"/>
      <c r="B275" s="405"/>
      <c r="C275" s="391"/>
      <c r="D275" s="30">
        <v>-0.1</v>
      </c>
      <c r="E275" s="408"/>
      <c r="F275" s="51" t="s">
        <v>562</v>
      </c>
      <c r="G275" s="408"/>
      <c r="H275" s="51" t="s">
        <v>562</v>
      </c>
      <c r="I275" s="414"/>
      <c r="J275" s="102" t="s">
        <v>657</v>
      </c>
      <c r="K275" s="414"/>
      <c r="L275" s="102" t="s">
        <v>657</v>
      </c>
      <c r="M275" s="414"/>
      <c r="N275" s="102" t="s">
        <v>657</v>
      </c>
      <c r="Q275" s="74" t="s">
        <v>12</v>
      </c>
    </row>
    <row r="276" spans="1:18" ht="16.5" customHeight="1" outlineLevel="3">
      <c r="A276" s="403" t="s">
        <v>876</v>
      </c>
      <c r="B276" s="403" t="s">
        <v>664</v>
      </c>
      <c r="C276" s="389" t="s">
        <v>97</v>
      </c>
      <c r="D276" s="30">
        <v>0.1</v>
      </c>
      <c r="E276" s="409">
        <v>3</v>
      </c>
      <c r="F276" s="51" t="s">
        <v>903</v>
      </c>
      <c r="G276" s="409">
        <v>3</v>
      </c>
      <c r="H276" s="51" t="s">
        <v>903</v>
      </c>
      <c r="I276" s="409">
        <v>3</v>
      </c>
      <c r="J276" s="51" t="s">
        <v>903</v>
      </c>
      <c r="K276" s="409">
        <v>3</v>
      </c>
      <c r="L276" s="51" t="s">
        <v>903</v>
      </c>
      <c r="M276" s="409">
        <v>3</v>
      </c>
      <c r="N276" s="51" t="s">
        <v>903</v>
      </c>
    </row>
    <row r="277" spans="1:18" ht="16.5" customHeight="1" outlineLevel="3">
      <c r="A277" s="404"/>
      <c r="B277" s="404"/>
      <c r="C277" s="390"/>
      <c r="D277" s="30">
        <v>0.05</v>
      </c>
      <c r="E277" s="410"/>
      <c r="F277" s="51" t="s">
        <v>902</v>
      </c>
      <c r="G277" s="410"/>
      <c r="H277" s="51" t="s">
        <v>902</v>
      </c>
      <c r="I277" s="410"/>
      <c r="J277" s="51" t="s">
        <v>902</v>
      </c>
      <c r="K277" s="410"/>
      <c r="L277" s="51" t="s">
        <v>902</v>
      </c>
      <c r="M277" s="410"/>
      <c r="N277" s="51" t="s">
        <v>902</v>
      </c>
    </row>
    <row r="278" spans="1:18" ht="16.5" customHeight="1" outlineLevel="3">
      <c r="A278" s="404"/>
      <c r="B278" s="404"/>
      <c r="C278" s="390"/>
      <c r="D278" s="30">
        <v>0.02</v>
      </c>
      <c r="E278" s="410"/>
      <c r="F278" s="51" t="s">
        <v>901</v>
      </c>
      <c r="G278" s="410"/>
      <c r="H278" s="51" t="s">
        <v>901</v>
      </c>
      <c r="I278" s="410"/>
      <c r="J278" s="51" t="s">
        <v>901</v>
      </c>
      <c r="K278" s="410"/>
      <c r="L278" s="51" t="s">
        <v>901</v>
      </c>
      <c r="M278" s="410"/>
      <c r="N278" s="51" t="s">
        <v>901</v>
      </c>
    </row>
    <row r="279" spans="1:18" ht="16.5" outlineLevel="3">
      <c r="A279" s="405"/>
      <c r="B279" s="405"/>
      <c r="C279" s="391"/>
      <c r="D279" s="30">
        <v>0</v>
      </c>
      <c r="E279" s="411"/>
      <c r="F279" s="51" t="s">
        <v>900</v>
      </c>
      <c r="G279" s="411"/>
      <c r="H279" s="51" t="s">
        <v>900</v>
      </c>
      <c r="I279" s="411"/>
      <c r="J279" s="51" t="s">
        <v>900</v>
      </c>
      <c r="K279" s="411"/>
      <c r="L279" s="51" t="s">
        <v>900</v>
      </c>
      <c r="M279" s="411"/>
      <c r="N279" s="51" t="s">
        <v>900</v>
      </c>
    </row>
    <row r="280" spans="1:18" ht="33" outlineLevel="3">
      <c r="A280" s="439" t="s">
        <v>877</v>
      </c>
      <c r="B280" s="403"/>
      <c r="C280" s="389" t="s">
        <v>904</v>
      </c>
      <c r="D280" s="30">
        <v>0.1</v>
      </c>
      <c r="E280" s="409">
        <v>3</v>
      </c>
      <c r="F280" s="56" t="s">
        <v>666</v>
      </c>
      <c r="G280" s="409">
        <v>3</v>
      </c>
      <c r="H280" s="56" t="s">
        <v>666</v>
      </c>
      <c r="I280" s="409">
        <v>3</v>
      </c>
      <c r="J280" s="56" t="s">
        <v>666</v>
      </c>
      <c r="K280" s="412">
        <v>1</v>
      </c>
      <c r="L280" s="430" t="s">
        <v>666</v>
      </c>
      <c r="M280" s="412">
        <v>1</v>
      </c>
      <c r="N280" s="430" t="s">
        <v>666</v>
      </c>
    </row>
    <row r="281" spans="1:18" ht="16.5" outlineLevel="3">
      <c r="A281" s="440"/>
      <c r="B281" s="405"/>
      <c r="C281" s="391"/>
      <c r="D281" s="30">
        <v>0</v>
      </c>
      <c r="E281" s="411"/>
      <c r="F281" s="51" t="s">
        <v>667</v>
      </c>
      <c r="G281" s="411"/>
      <c r="H281" s="51" t="s">
        <v>667</v>
      </c>
      <c r="I281" s="411"/>
      <c r="J281" s="51" t="s">
        <v>667</v>
      </c>
      <c r="K281" s="414"/>
      <c r="L281" s="431"/>
      <c r="M281" s="414"/>
      <c r="N281" s="431"/>
    </row>
    <row r="282" spans="1:18" ht="16.5" outlineLevel="3">
      <c r="A282" s="403" t="s">
        <v>878</v>
      </c>
      <c r="B282" s="403"/>
      <c r="C282" s="389" t="s">
        <v>905</v>
      </c>
      <c r="D282" s="30">
        <v>0.15</v>
      </c>
      <c r="E282" s="409">
        <v>3</v>
      </c>
      <c r="F282" s="51" t="s">
        <v>540</v>
      </c>
      <c r="G282" s="412">
        <v>2</v>
      </c>
      <c r="H282" s="51"/>
      <c r="I282" s="412">
        <v>2</v>
      </c>
      <c r="J282" s="51"/>
      <c r="K282" s="412">
        <v>2</v>
      </c>
      <c r="L282" s="51"/>
      <c r="M282" s="412">
        <v>1</v>
      </c>
      <c r="N282" s="417" t="s">
        <v>673</v>
      </c>
    </row>
    <row r="283" spans="1:18" ht="16.5" outlineLevel="3">
      <c r="A283" s="404"/>
      <c r="B283" s="404"/>
      <c r="C283" s="390"/>
      <c r="D283" s="30">
        <v>0.1</v>
      </c>
      <c r="E283" s="410"/>
      <c r="F283" s="51" t="s">
        <v>670</v>
      </c>
      <c r="G283" s="413"/>
      <c r="H283" s="51" t="s">
        <v>540</v>
      </c>
      <c r="I283" s="413"/>
      <c r="J283" s="51" t="s">
        <v>673</v>
      </c>
      <c r="K283" s="413"/>
      <c r="L283" s="51"/>
      <c r="M283" s="413"/>
      <c r="N283" s="418"/>
    </row>
    <row r="284" spans="1:18" ht="16.5" outlineLevel="3">
      <c r="A284" s="404"/>
      <c r="B284" s="404"/>
      <c r="C284" s="390"/>
      <c r="D284" s="30">
        <v>0.05</v>
      </c>
      <c r="E284" s="410"/>
      <c r="F284" s="51" t="s">
        <v>709</v>
      </c>
      <c r="G284" s="413"/>
      <c r="H284" s="51" t="s">
        <v>670</v>
      </c>
      <c r="I284" s="413"/>
      <c r="J284" s="51" t="s">
        <v>672</v>
      </c>
      <c r="K284" s="413"/>
      <c r="L284" s="51" t="s">
        <v>673</v>
      </c>
      <c r="M284" s="413"/>
      <c r="N284" s="418"/>
    </row>
    <row r="285" spans="1:18" ht="16.5" outlineLevel="3">
      <c r="A285" s="405"/>
      <c r="B285" s="405"/>
      <c r="C285" s="391"/>
      <c r="D285" s="30">
        <v>0</v>
      </c>
      <c r="E285" s="411"/>
      <c r="F285" s="51" t="s">
        <v>669</v>
      </c>
      <c r="G285" s="414"/>
      <c r="H285" s="102" t="s">
        <v>710</v>
      </c>
      <c r="I285" s="414"/>
      <c r="J285" s="102" t="s">
        <v>671</v>
      </c>
      <c r="K285" s="414"/>
      <c r="L285" s="102" t="s">
        <v>672</v>
      </c>
      <c r="M285" s="414"/>
      <c r="N285" s="419"/>
    </row>
    <row r="286" spans="1:18" ht="33" outlineLevel="3">
      <c r="A286" s="403" t="s">
        <v>879</v>
      </c>
      <c r="B286" s="403" t="s">
        <v>674</v>
      </c>
      <c r="C286" s="389" t="s">
        <v>678</v>
      </c>
      <c r="D286" s="30">
        <v>0.1</v>
      </c>
      <c r="E286" s="409">
        <v>3</v>
      </c>
      <c r="F286" s="51" t="s">
        <v>907</v>
      </c>
      <c r="G286" s="409">
        <v>3</v>
      </c>
      <c r="H286" s="56" t="s">
        <v>908</v>
      </c>
      <c r="I286" s="412">
        <v>3</v>
      </c>
      <c r="J286" s="51" t="s">
        <v>679</v>
      </c>
      <c r="K286" s="412">
        <v>3</v>
      </c>
      <c r="L286" s="51" t="s">
        <v>680</v>
      </c>
      <c r="M286" s="412">
        <v>3</v>
      </c>
      <c r="N286" s="51" t="s">
        <v>680</v>
      </c>
    </row>
    <row r="287" spans="1:18" ht="33" outlineLevel="3">
      <c r="A287" s="404"/>
      <c r="B287" s="404"/>
      <c r="C287" s="390"/>
      <c r="D287" s="30">
        <v>0.05</v>
      </c>
      <c r="E287" s="410"/>
      <c r="F287" s="56" t="s">
        <v>906</v>
      </c>
      <c r="G287" s="410"/>
      <c r="H287" s="56" t="s">
        <v>906</v>
      </c>
      <c r="I287" s="413"/>
      <c r="J287" s="56" t="s">
        <v>681</v>
      </c>
      <c r="K287" s="413"/>
      <c r="L287" s="51" t="s">
        <v>679</v>
      </c>
      <c r="M287" s="413"/>
      <c r="N287" s="51" t="s">
        <v>679</v>
      </c>
    </row>
    <row r="288" spans="1:18" ht="49.5" outlineLevel="3">
      <c r="A288" s="404"/>
      <c r="B288" s="404"/>
      <c r="C288" s="390"/>
      <c r="D288" s="30">
        <v>0</v>
      </c>
      <c r="E288" s="410"/>
      <c r="F288" s="56" t="s">
        <v>683</v>
      </c>
      <c r="G288" s="410"/>
      <c r="H288" s="56" t="s">
        <v>683</v>
      </c>
      <c r="I288" s="413"/>
      <c r="J288" s="56" t="s">
        <v>676</v>
      </c>
      <c r="K288" s="413"/>
      <c r="L288" s="56" t="s">
        <v>677</v>
      </c>
      <c r="M288" s="413"/>
      <c r="N288" s="56" t="s">
        <v>677</v>
      </c>
    </row>
    <row r="289" spans="1:16" ht="49.5" outlineLevel="3">
      <c r="A289" s="405"/>
      <c r="B289" s="405"/>
      <c r="C289" s="391"/>
      <c r="D289" s="30">
        <v>0</v>
      </c>
      <c r="E289" s="411"/>
      <c r="F289" s="56" t="s">
        <v>909</v>
      </c>
      <c r="G289" s="411"/>
      <c r="H289" s="56" t="s">
        <v>683</v>
      </c>
      <c r="I289" s="414"/>
      <c r="J289" s="51"/>
      <c r="K289" s="414"/>
      <c r="L289" s="51"/>
      <c r="M289" s="414"/>
      <c r="N289" s="51"/>
    </row>
    <row r="290" spans="1:16" ht="20.25" customHeight="1" outlineLevel="3">
      <c r="A290" s="403" t="s">
        <v>880</v>
      </c>
      <c r="B290" s="403" t="s">
        <v>674</v>
      </c>
      <c r="C290" s="389" t="s">
        <v>191</v>
      </c>
      <c r="D290" s="30">
        <v>0.1</v>
      </c>
      <c r="E290" s="409">
        <v>3</v>
      </c>
      <c r="F290" s="51" t="s">
        <v>686</v>
      </c>
      <c r="G290" s="412">
        <v>3</v>
      </c>
      <c r="H290" s="51" t="s">
        <v>686</v>
      </c>
      <c r="I290" s="412">
        <v>3</v>
      </c>
      <c r="J290" s="51" t="s">
        <v>686</v>
      </c>
      <c r="K290" s="412">
        <v>2</v>
      </c>
      <c r="L290" s="51"/>
      <c r="M290" s="412">
        <v>2</v>
      </c>
      <c r="N290" s="51"/>
      <c r="P290" s="1" t="s">
        <v>690</v>
      </c>
    </row>
    <row r="291" spans="1:16" ht="20.25" customHeight="1" outlineLevel="3">
      <c r="A291" s="404"/>
      <c r="B291" s="404"/>
      <c r="C291" s="390"/>
      <c r="D291" s="30">
        <v>0.05</v>
      </c>
      <c r="E291" s="410"/>
      <c r="F291" s="51" t="s">
        <v>688</v>
      </c>
      <c r="G291" s="413"/>
      <c r="H291" s="51" t="s">
        <v>688</v>
      </c>
      <c r="I291" s="413"/>
      <c r="J291" s="51" t="s">
        <v>688</v>
      </c>
      <c r="K291" s="413"/>
      <c r="L291" s="51" t="s">
        <v>686</v>
      </c>
      <c r="M291" s="413"/>
      <c r="N291" s="51" t="s">
        <v>686</v>
      </c>
      <c r="P291" s="1" t="s">
        <v>689</v>
      </c>
    </row>
    <row r="292" spans="1:16" ht="20.25" customHeight="1" outlineLevel="3">
      <c r="A292" s="405"/>
      <c r="B292" s="405"/>
      <c r="C292" s="391"/>
      <c r="D292" s="30">
        <v>0</v>
      </c>
      <c r="E292" s="411"/>
      <c r="F292" s="51" t="s">
        <v>685</v>
      </c>
      <c r="G292" s="414"/>
      <c r="H292" s="51" t="s">
        <v>685</v>
      </c>
      <c r="I292" s="414"/>
      <c r="J292" s="51" t="s">
        <v>685</v>
      </c>
      <c r="K292" s="414"/>
      <c r="L292" s="102" t="s">
        <v>688</v>
      </c>
      <c r="M292" s="414"/>
      <c r="N292" s="102" t="s">
        <v>687</v>
      </c>
    </row>
    <row r="293" spans="1:16" ht="16.5" outlineLevel="3">
      <c r="A293" s="403" t="s">
        <v>881</v>
      </c>
      <c r="B293" s="403"/>
      <c r="C293" s="389" t="s">
        <v>64</v>
      </c>
      <c r="D293" s="30">
        <v>0.1</v>
      </c>
      <c r="E293" s="409">
        <v>3</v>
      </c>
      <c r="F293" s="51" t="s">
        <v>693</v>
      </c>
      <c r="G293" s="412">
        <v>3</v>
      </c>
      <c r="H293" s="51" t="s">
        <v>695</v>
      </c>
      <c r="I293" s="412">
        <v>2</v>
      </c>
      <c r="J293" s="51" t="s">
        <v>699</v>
      </c>
      <c r="K293" s="412">
        <v>2</v>
      </c>
      <c r="L293" s="51" t="s">
        <v>699</v>
      </c>
      <c r="M293" s="412">
        <v>2</v>
      </c>
      <c r="N293" s="51" t="s">
        <v>701</v>
      </c>
      <c r="P293" s="1" t="s">
        <v>704</v>
      </c>
    </row>
    <row r="294" spans="1:16" ht="16.5" outlineLevel="3">
      <c r="A294" s="404"/>
      <c r="B294" s="404"/>
      <c r="C294" s="390"/>
      <c r="D294" s="30">
        <v>0.05</v>
      </c>
      <c r="E294" s="410"/>
      <c r="F294" s="51" t="s">
        <v>692</v>
      </c>
      <c r="G294" s="413"/>
      <c r="H294" s="51" t="s">
        <v>694</v>
      </c>
      <c r="I294" s="413"/>
      <c r="J294" s="51" t="s">
        <v>698</v>
      </c>
      <c r="K294" s="413"/>
      <c r="L294" s="51" t="s">
        <v>698</v>
      </c>
      <c r="M294" s="413"/>
      <c r="N294" s="51" t="s">
        <v>700</v>
      </c>
    </row>
    <row r="295" spans="1:16" ht="16.5" outlineLevel="3">
      <c r="A295" s="405"/>
      <c r="B295" s="405"/>
      <c r="C295" s="391"/>
      <c r="D295" s="30">
        <v>0</v>
      </c>
      <c r="E295" s="411"/>
      <c r="F295" s="71" t="s">
        <v>697</v>
      </c>
      <c r="G295" s="414"/>
      <c r="H295" s="71" t="s">
        <v>692</v>
      </c>
      <c r="I295" s="414"/>
      <c r="J295" s="102" t="s">
        <v>692</v>
      </c>
      <c r="K295" s="414"/>
      <c r="L295" s="102" t="s">
        <v>694</v>
      </c>
      <c r="M295" s="414"/>
      <c r="N295" s="102" t="s">
        <v>698</v>
      </c>
    </row>
    <row r="296" spans="1:16" ht="16.5" outlineLevel="3">
      <c r="A296" s="403" t="s">
        <v>882</v>
      </c>
      <c r="B296" s="403" t="s">
        <v>702</v>
      </c>
      <c r="C296" s="389" t="s">
        <v>916</v>
      </c>
      <c r="D296" s="30">
        <v>0.1</v>
      </c>
      <c r="E296" s="409">
        <v>3</v>
      </c>
      <c r="F296" s="51" t="s">
        <v>915</v>
      </c>
      <c r="G296" s="412">
        <v>3</v>
      </c>
      <c r="H296" s="51" t="s">
        <v>915</v>
      </c>
      <c r="I296" s="412">
        <v>2</v>
      </c>
      <c r="J296" s="51"/>
      <c r="K296" s="412">
        <v>2</v>
      </c>
      <c r="L296" s="51"/>
      <c r="M296" s="412">
        <v>1</v>
      </c>
      <c r="N296" s="417" t="s">
        <v>917</v>
      </c>
      <c r="P296" s="1" t="s">
        <v>705</v>
      </c>
    </row>
    <row r="297" spans="1:16" ht="16.5" outlineLevel="3">
      <c r="A297" s="404"/>
      <c r="B297" s="404"/>
      <c r="C297" s="390"/>
      <c r="D297" s="30">
        <v>0.05</v>
      </c>
      <c r="E297" s="410"/>
      <c r="F297" s="51" t="s">
        <v>914</v>
      </c>
      <c r="G297" s="413"/>
      <c r="H297" s="51" t="s">
        <v>914</v>
      </c>
      <c r="I297" s="413"/>
      <c r="J297" s="51" t="s">
        <v>915</v>
      </c>
      <c r="K297" s="413"/>
      <c r="L297" s="51" t="s">
        <v>915</v>
      </c>
      <c r="M297" s="413"/>
      <c r="N297" s="418"/>
    </row>
    <row r="298" spans="1:16" ht="16.5" outlineLevel="3">
      <c r="A298" s="404"/>
      <c r="B298" s="404"/>
      <c r="C298" s="390"/>
      <c r="D298" s="30">
        <v>0.02</v>
      </c>
      <c r="E298" s="410"/>
      <c r="F298" s="51" t="s">
        <v>913</v>
      </c>
      <c r="G298" s="413"/>
      <c r="H298" s="51" t="s">
        <v>913</v>
      </c>
      <c r="I298" s="413"/>
      <c r="J298" s="51" t="s">
        <v>914</v>
      </c>
      <c r="K298" s="413"/>
      <c r="L298" s="51" t="s">
        <v>914</v>
      </c>
      <c r="M298" s="413"/>
      <c r="N298" s="418"/>
    </row>
    <row r="299" spans="1:16" ht="16.5" outlineLevel="3">
      <c r="A299" s="405"/>
      <c r="B299" s="405"/>
      <c r="C299" s="391"/>
      <c r="D299" s="30">
        <v>0</v>
      </c>
      <c r="E299" s="411"/>
      <c r="F299" s="51" t="s">
        <v>912</v>
      </c>
      <c r="G299" s="414"/>
      <c r="H299" s="51" t="s">
        <v>912</v>
      </c>
      <c r="I299" s="414"/>
      <c r="J299" s="102" t="s">
        <v>913</v>
      </c>
      <c r="K299" s="414"/>
      <c r="L299" s="102" t="s">
        <v>913</v>
      </c>
      <c r="M299" s="414"/>
      <c r="N299" s="419"/>
    </row>
    <row r="300" spans="1:16" ht="16.5" customHeight="1" outlineLevel="3">
      <c r="A300" s="403" t="s">
        <v>883</v>
      </c>
      <c r="B300" s="403"/>
      <c r="C300" s="389" t="s">
        <v>153</v>
      </c>
      <c r="D300" s="30">
        <v>0.1</v>
      </c>
      <c r="E300" s="425">
        <v>3</v>
      </c>
      <c r="F300" s="51" t="s">
        <v>918</v>
      </c>
      <c r="G300" s="426">
        <v>3</v>
      </c>
      <c r="H300" s="51" t="s">
        <v>918</v>
      </c>
      <c r="I300" s="426">
        <v>2</v>
      </c>
      <c r="J300" s="51" t="s">
        <v>918</v>
      </c>
      <c r="K300" s="426">
        <v>2</v>
      </c>
      <c r="L300" s="51"/>
      <c r="M300" s="426">
        <v>1</v>
      </c>
      <c r="N300" s="417" t="s">
        <v>918</v>
      </c>
    </row>
    <row r="301" spans="1:16" ht="49.5" outlineLevel="3">
      <c r="A301" s="404"/>
      <c r="B301" s="404"/>
      <c r="C301" s="390"/>
      <c r="D301" s="30">
        <v>0.05</v>
      </c>
      <c r="E301" s="407"/>
      <c r="F301" s="56" t="s">
        <v>920</v>
      </c>
      <c r="G301" s="407"/>
      <c r="H301" s="56" t="s">
        <v>920</v>
      </c>
      <c r="I301" s="407"/>
      <c r="J301" s="56" t="s">
        <v>920</v>
      </c>
      <c r="K301" s="407"/>
      <c r="L301" s="51" t="s">
        <v>918</v>
      </c>
      <c r="M301" s="407"/>
      <c r="N301" s="418"/>
    </row>
    <row r="302" spans="1:16" ht="49.5" outlineLevel="3">
      <c r="A302" s="404"/>
      <c r="B302" s="404"/>
      <c r="C302" s="390"/>
      <c r="D302" s="30">
        <v>0</v>
      </c>
      <c r="E302" s="407"/>
      <c r="F302" s="56" t="s">
        <v>919</v>
      </c>
      <c r="G302" s="407"/>
      <c r="H302" s="56" t="s">
        <v>919</v>
      </c>
      <c r="I302" s="407"/>
      <c r="J302" s="56" t="s">
        <v>919</v>
      </c>
      <c r="K302" s="407"/>
      <c r="L302" s="56" t="s">
        <v>920</v>
      </c>
      <c r="M302" s="407"/>
      <c r="N302" s="418"/>
    </row>
    <row r="303" spans="1:16" ht="49.5" outlineLevel="3">
      <c r="A303" s="405"/>
      <c r="B303" s="405"/>
      <c r="C303" s="391"/>
      <c r="D303" s="30">
        <v>0</v>
      </c>
      <c r="E303" s="408"/>
      <c r="F303" s="56" t="s">
        <v>562</v>
      </c>
      <c r="G303" s="408"/>
      <c r="H303" s="56" t="s">
        <v>562</v>
      </c>
      <c r="I303" s="408"/>
      <c r="J303" s="102" t="s">
        <v>562</v>
      </c>
      <c r="K303" s="408"/>
      <c r="L303" s="111" t="s">
        <v>919</v>
      </c>
      <c r="M303" s="408"/>
      <c r="N303" s="419"/>
    </row>
    <row r="304" spans="1:16" ht="51.75" customHeight="1" outlineLevel="3">
      <c r="A304" s="403" t="s">
        <v>884</v>
      </c>
      <c r="B304" s="403"/>
      <c r="C304" s="389" t="s">
        <v>70</v>
      </c>
      <c r="D304" s="30">
        <v>0.1</v>
      </c>
      <c r="E304" s="409">
        <v>3</v>
      </c>
      <c r="F304" s="56" t="s">
        <v>923</v>
      </c>
      <c r="G304" s="412">
        <v>3</v>
      </c>
      <c r="H304" s="56" t="s">
        <v>923</v>
      </c>
      <c r="I304" s="412">
        <v>3</v>
      </c>
      <c r="J304" s="56" t="s">
        <v>923</v>
      </c>
      <c r="K304" s="412">
        <v>2</v>
      </c>
      <c r="L304" s="56" t="s">
        <v>923</v>
      </c>
      <c r="M304" s="412">
        <v>2</v>
      </c>
      <c r="N304" s="56" t="s">
        <v>923</v>
      </c>
    </row>
    <row r="305" spans="1:15" ht="33" outlineLevel="3">
      <c r="A305" s="404"/>
      <c r="B305" s="404"/>
      <c r="C305" s="390"/>
      <c r="D305" s="30">
        <v>0.05</v>
      </c>
      <c r="E305" s="410"/>
      <c r="F305" s="56" t="s">
        <v>922</v>
      </c>
      <c r="G305" s="415"/>
      <c r="H305" s="56" t="s">
        <v>922</v>
      </c>
      <c r="I305" s="415"/>
      <c r="J305" s="56" t="s">
        <v>922</v>
      </c>
      <c r="K305" s="415"/>
      <c r="L305" s="56" t="s">
        <v>922</v>
      </c>
      <c r="M305" s="415"/>
      <c r="N305" s="56" t="s">
        <v>922</v>
      </c>
    </row>
    <row r="306" spans="1:15" ht="33" outlineLevel="3">
      <c r="A306" s="405"/>
      <c r="B306" s="405"/>
      <c r="C306" s="391"/>
      <c r="D306" s="30">
        <v>0</v>
      </c>
      <c r="E306" s="411"/>
      <c r="F306" s="56" t="s">
        <v>921</v>
      </c>
      <c r="G306" s="416"/>
      <c r="H306" s="56" t="s">
        <v>921</v>
      </c>
      <c r="I306" s="416"/>
      <c r="J306" s="56" t="s">
        <v>921</v>
      </c>
      <c r="K306" s="416"/>
      <c r="L306" s="111" t="s">
        <v>921</v>
      </c>
      <c r="M306" s="416"/>
      <c r="N306" s="111" t="s">
        <v>921</v>
      </c>
    </row>
    <row r="307" spans="1:15" ht="16.5" outlineLevel="3">
      <c r="A307" s="403" t="s">
        <v>885</v>
      </c>
      <c r="B307" s="403"/>
      <c r="C307" s="389" t="s">
        <v>87</v>
      </c>
      <c r="D307" s="30">
        <v>0.1</v>
      </c>
      <c r="E307" s="409">
        <v>3</v>
      </c>
      <c r="F307" s="51" t="s">
        <v>926</v>
      </c>
      <c r="G307" s="412">
        <v>2</v>
      </c>
      <c r="H307" s="51" t="s">
        <v>926</v>
      </c>
      <c r="I307" s="412">
        <v>2</v>
      </c>
      <c r="J307" s="51" t="s">
        <v>926</v>
      </c>
      <c r="K307" s="412">
        <v>1</v>
      </c>
      <c r="L307" s="417" t="s">
        <v>926</v>
      </c>
      <c r="M307" s="412">
        <v>1</v>
      </c>
      <c r="N307" s="417" t="s">
        <v>926</v>
      </c>
    </row>
    <row r="308" spans="1:15" ht="16.5" outlineLevel="3">
      <c r="A308" s="404"/>
      <c r="B308" s="404"/>
      <c r="C308" s="390"/>
      <c r="D308" s="30">
        <v>0.05</v>
      </c>
      <c r="E308" s="410"/>
      <c r="F308" s="51" t="s">
        <v>925</v>
      </c>
      <c r="G308" s="413"/>
      <c r="H308" s="51" t="s">
        <v>925</v>
      </c>
      <c r="I308" s="413"/>
      <c r="J308" s="51" t="s">
        <v>925</v>
      </c>
      <c r="K308" s="413"/>
      <c r="L308" s="418"/>
      <c r="M308" s="413"/>
      <c r="N308" s="418"/>
    </row>
    <row r="309" spans="1:15" ht="16.5" outlineLevel="3">
      <c r="A309" s="404"/>
      <c r="B309" s="404"/>
      <c r="C309" s="390"/>
      <c r="D309" s="30">
        <v>0.02</v>
      </c>
      <c r="E309" s="410"/>
      <c r="F309" s="51" t="s">
        <v>924</v>
      </c>
      <c r="G309" s="413"/>
      <c r="H309" s="51" t="s">
        <v>924</v>
      </c>
      <c r="I309" s="413"/>
      <c r="J309" s="102" t="s">
        <v>924</v>
      </c>
      <c r="K309" s="413"/>
      <c r="L309" s="418"/>
      <c r="M309" s="413"/>
      <c r="N309" s="418"/>
    </row>
    <row r="310" spans="1:15" ht="16.5" outlineLevel="3">
      <c r="A310" s="405"/>
      <c r="B310" s="405"/>
      <c r="C310" s="391"/>
      <c r="D310" s="30">
        <v>0</v>
      </c>
      <c r="E310" s="411"/>
      <c r="F310" s="51" t="s">
        <v>235</v>
      </c>
      <c r="G310" s="414"/>
      <c r="H310" s="102" t="s">
        <v>235</v>
      </c>
      <c r="I310" s="414"/>
      <c r="J310" s="51"/>
      <c r="K310" s="414"/>
      <c r="L310" s="419"/>
      <c r="M310" s="414"/>
      <c r="N310" s="419"/>
    </row>
    <row r="311" spans="1:15" outlineLevel="2">
      <c r="A311" s="73" t="s">
        <v>932</v>
      </c>
      <c r="B311" s="43"/>
      <c r="C311" s="9"/>
      <c r="D311" s="32"/>
      <c r="E311" s="19"/>
      <c r="F311" s="14"/>
      <c r="G311" s="23"/>
      <c r="H311" s="14"/>
      <c r="I311" s="23"/>
      <c r="J311" s="14"/>
      <c r="K311" s="23"/>
      <c r="L311" s="14"/>
      <c r="M311" s="23"/>
      <c r="N311" s="14"/>
      <c r="O311" s="1"/>
    </row>
    <row r="312" spans="1:15" ht="16.5" outlineLevel="3">
      <c r="A312" s="403" t="s">
        <v>933</v>
      </c>
      <c r="B312" s="403"/>
      <c r="C312" s="354" t="s">
        <v>61</v>
      </c>
      <c r="D312" s="30">
        <v>0.1</v>
      </c>
      <c r="E312" s="409">
        <v>3</v>
      </c>
      <c r="F312" s="13" t="s">
        <v>935</v>
      </c>
      <c r="G312" s="412">
        <v>2</v>
      </c>
      <c r="H312" s="13" t="s">
        <v>936</v>
      </c>
      <c r="I312" s="412">
        <v>2</v>
      </c>
      <c r="J312" s="13" t="s">
        <v>942</v>
      </c>
      <c r="K312" s="412">
        <v>2</v>
      </c>
      <c r="L312" s="13" t="s">
        <v>945</v>
      </c>
      <c r="M312" s="412">
        <v>1</v>
      </c>
      <c r="N312" s="422" t="s">
        <v>942</v>
      </c>
    </row>
    <row r="313" spans="1:15" ht="16.5" outlineLevel="3">
      <c r="A313" s="404"/>
      <c r="B313" s="404"/>
      <c r="C313" s="352"/>
      <c r="D313" s="30">
        <v>0.05</v>
      </c>
      <c r="E313" s="410"/>
      <c r="F313" s="13" t="s">
        <v>937</v>
      </c>
      <c r="G313" s="415"/>
      <c r="H313" s="13" t="s">
        <v>939</v>
      </c>
      <c r="I313" s="415"/>
      <c r="J313" s="13" t="s">
        <v>941</v>
      </c>
      <c r="K313" s="415"/>
      <c r="L313" s="13" t="s">
        <v>944</v>
      </c>
      <c r="M313" s="415"/>
      <c r="N313" s="423"/>
    </row>
    <row r="314" spans="1:15" ht="16.5" outlineLevel="3">
      <c r="A314" s="405"/>
      <c r="B314" s="405"/>
      <c r="C314" s="353"/>
      <c r="D314" s="30">
        <v>0</v>
      </c>
      <c r="E314" s="411"/>
      <c r="F314" s="13" t="s">
        <v>934</v>
      </c>
      <c r="G314" s="416"/>
      <c r="H314" s="111" t="s">
        <v>938</v>
      </c>
      <c r="I314" s="416"/>
      <c r="J314" s="111" t="s">
        <v>940</v>
      </c>
      <c r="K314" s="416"/>
      <c r="L314" s="111" t="s">
        <v>943</v>
      </c>
      <c r="M314" s="416"/>
      <c r="N314" s="424"/>
    </row>
    <row r="315" spans="1:15" ht="16.5" customHeight="1" outlineLevel="3">
      <c r="A315" s="403" t="s">
        <v>948</v>
      </c>
      <c r="B315" s="403"/>
      <c r="C315" s="389" t="s">
        <v>71</v>
      </c>
      <c r="D315" s="30">
        <v>0.1</v>
      </c>
      <c r="E315" s="409">
        <v>3</v>
      </c>
      <c r="F315" s="13" t="s">
        <v>952</v>
      </c>
      <c r="G315" s="412">
        <v>2</v>
      </c>
      <c r="H315" s="13" t="s">
        <v>952</v>
      </c>
      <c r="I315" s="412">
        <v>2</v>
      </c>
      <c r="J315" s="13" t="s">
        <v>954</v>
      </c>
      <c r="K315" s="412">
        <v>2</v>
      </c>
      <c r="L315" s="13" t="s">
        <v>956</v>
      </c>
      <c r="M315" s="412">
        <v>2</v>
      </c>
      <c r="N315" s="13" t="s">
        <v>956</v>
      </c>
    </row>
    <row r="316" spans="1:15" ht="16.5" outlineLevel="3">
      <c r="A316" s="404"/>
      <c r="B316" s="404"/>
      <c r="C316" s="390"/>
      <c r="D316" s="30">
        <v>0.05</v>
      </c>
      <c r="E316" s="410"/>
      <c r="F316" s="13" t="s">
        <v>951</v>
      </c>
      <c r="G316" s="415"/>
      <c r="H316" s="13" t="s">
        <v>951</v>
      </c>
      <c r="I316" s="415"/>
      <c r="J316" s="13" t="s">
        <v>953</v>
      </c>
      <c r="K316" s="415"/>
      <c r="L316" s="13" t="s">
        <v>955</v>
      </c>
      <c r="M316" s="415"/>
      <c r="N316" s="13" t="s">
        <v>955</v>
      </c>
    </row>
    <row r="317" spans="1:15" ht="16.5" outlineLevel="3">
      <c r="A317" s="405"/>
      <c r="B317" s="405"/>
      <c r="C317" s="391"/>
      <c r="D317" s="30">
        <v>0</v>
      </c>
      <c r="E317" s="411"/>
      <c r="F317" s="13" t="s">
        <v>949</v>
      </c>
      <c r="G317" s="416"/>
      <c r="H317" s="111" t="s">
        <v>949</v>
      </c>
      <c r="I317" s="416"/>
      <c r="J317" s="111" t="s">
        <v>950</v>
      </c>
      <c r="K317" s="416"/>
      <c r="L317" s="111" t="s">
        <v>951</v>
      </c>
      <c r="M317" s="416"/>
      <c r="N317" s="111" t="s">
        <v>951</v>
      </c>
    </row>
    <row r="318" spans="1:15" ht="16.5" customHeight="1" outlineLevel="3">
      <c r="A318" s="403" t="s">
        <v>957</v>
      </c>
      <c r="B318" s="403"/>
      <c r="C318" s="389" t="s">
        <v>986</v>
      </c>
      <c r="D318" s="30">
        <v>0.1</v>
      </c>
      <c r="E318" s="425">
        <v>3</v>
      </c>
      <c r="F318" s="13" t="s">
        <v>960</v>
      </c>
      <c r="G318" s="425">
        <v>2</v>
      </c>
      <c r="H318" s="13" t="s">
        <v>964</v>
      </c>
      <c r="I318" s="425">
        <v>2</v>
      </c>
      <c r="J318" s="13" t="s">
        <v>966</v>
      </c>
      <c r="K318" s="425">
        <v>2</v>
      </c>
      <c r="L318" s="13" t="s">
        <v>969</v>
      </c>
      <c r="M318" s="425">
        <v>2</v>
      </c>
      <c r="N318" s="13" t="s">
        <v>972</v>
      </c>
    </row>
    <row r="319" spans="1:15" ht="16.5" outlineLevel="3">
      <c r="A319" s="404"/>
      <c r="B319" s="404"/>
      <c r="C319" s="390"/>
      <c r="D319" s="30">
        <v>0.05</v>
      </c>
      <c r="E319" s="407"/>
      <c r="F319" s="13" t="s">
        <v>959</v>
      </c>
      <c r="G319" s="407"/>
      <c r="H319" s="13" t="s">
        <v>963</v>
      </c>
      <c r="I319" s="407"/>
      <c r="J319" s="13" t="s">
        <v>965</v>
      </c>
      <c r="K319" s="407"/>
      <c r="L319" s="13" t="s">
        <v>968</v>
      </c>
      <c r="M319" s="407"/>
      <c r="N319" s="13" t="s">
        <v>971</v>
      </c>
    </row>
    <row r="320" spans="1:15" ht="16.5" outlineLevel="3">
      <c r="A320" s="405"/>
      <c r="B320" s="405"/>
      <c r="C320" s="391"/>
      <c r="D320" s="30">
        <v>0</v>
      </c>
      <c r="E320" s="408"/>
      <c r="F320" s="13" t="s">
        <v>958</v>
      </c>
      <c r="G320" s="408"/>
      <c r="H320" s="111" t="s">
        <v>962</v>
      </c>
      <c r="I320" s="408"/>
      <c r="J320" s="111" t="s">
        <v>961</v>
      </c>
      <c r="K320" s="408"/>
      <c r="L320" s="111" t="s">
        <v>967</v>
      </c>
      <c r="M320" s="408"/>
      <c r="N320" s="111" t="s">
        <v>970</v>
      </c>
    </row>
    <row r="321" spans="1:14" ht="16.5" customHeight="1" outlineLevel="3">
      <c r="A321" s="403" t="s">
        <v>973</v>
      </c>
      <c r="B321" s="403"/>
      <c r="C321" s="354" t="s">
        <v>987</v>
      </c>
      <c r="D321" s="30">
        <v>0.1</v>
      </c>
      <c r="E321" s="409">
        <v>3</v>
      </c>
      <c r="F321" s="13" t="s">
        <v>976</v>
      </c>
      <c r="G321" s="409">
        <v>2</v>
      </c>
      <c r="H321" s="13" t="s">
        <v>976</v>
      </c>
      <c r="I321" s="409">
        <v>2</v>
      </c>
      <c r="J321" s="13" t="s">
        <v>979</v>
      </c>
      <c r="K321" s="409">
        <v>2</v>
      </c>
      <c r="L321" s="13" t="s">
        <v>982</v>
      </c>
      <c r="M321" s="409">
        <v>2</v>
      </c>
      <c r="N321" s="13" t="s">
        <v>985</v>
      </c>
    </row>
    <row r="322" spans="1:14" ht="16.5" outlineLevel="3">
      <c r="A322" s="404"/>
      <c r="B322" s="404"/>
      <c r="C322" s="352"/>
      <c r="D322" s="30">
        <v>0.05</v>
      </c>
      <c r="E322" s="410"/>
      <c r="F322" s="13" t="s">
        <v>975</v>
      </c>
      <c r="G322" s="410"/>
      <c r="H322" s="13" t="s">
        <v>975</v>
      </c>
      <c r="I322" s="410"/>
      <c r="J322" s="13" t="s">
        <v>978</v>
      </c>
      <c r="K322" s="410"/>
      <c r="L322" s="13" t="s">
        <v>981</v>
      </c>
      <c r="M322" s="410"/>
      <c r="N322" s="13" t="s">
        <v>984</v>
      </c>
    </row>
    <row r="323" spans="1:14" ht="16.5" outlineLevel="3">
      <c r="A323" s="405"/>
      <c r="B323" s="405"/>
      <c r="C323" s="353"/>
      <c r="D323" s="30">
        <v>0</v>
      </c>
      <c r="E323" s="411"/>
      <c r="F323" s="13" t="s">
        <v>974</v>
      </c>
      <c r="G323" s="411"/>
      <c r="H323" s="111" t="s">
        <v>974</v>
      </c>
      <c r="I323" s="411"/>
      <c r="J323" s="111" t="s">
        <v>977</v>
      </c>
      <c r="K323" s="411"/>
      <c r="L323" s="111" t="s">
        <v>980</v>
      </c>
      <c r="M323" s="411"/>
      <c r="N323" s="111" t="s">
        <v>983</v>
      </c>
    </row>
    <row r="324" spans="1:14" ht="16.5" customHeight="1" outlineLevel="3">
      <c r="A324" s="403" t="s">
        <v>993</v>
      </c>
      <c r="B324" s="403"/>
      <c r="C324" s="389" t="s">
        <v>988</v>
      </c>
      <c r="D324" s="30">
        <v>0.1</v>
      </c>
      <c r="E324" s="425">
        <v>3</v>
      </c>
      <c r="F324" s="13" t="s">
        <v>960</v>
      </c>
      <c r="G324" s="426">
        <v>2</v>
      </c>
      <c r="H324" s="13" t="s">
        <v>964</v>
      </c>
      <c r="I324" s="426">
        <v>2</v>
      </c>
      <c r="J324" s="13" t="s">
        <v>966</v>
      </c>
      <c r="K324" s="426">
        <v>2</v>
      </c>
      <c r="L324" s="13" t="s">
        <v>991</v>
      </c>
      <c r="M324" s="426">
        <v>2</v>
      </c>
      <c r="N324" s="13" t="s">
        <v>969</v>
      </c>
    </row>
    <row r="325" spans="1:14" ht="16.5" outlineLevel="3">
      <c r="A325" s="404"/>
      <c r="B325" s="404"/>
      <c r="C325" s="390"/>
      <c r="D325" s="30">
        <v>0.05</v>
      </c>
      <c r="E325" s="407"/>
      <c r="F325" s="13" t="s">
        <v>959</v>
      </c>
      <c r="G325" s="407"/>
      <c r="H325" s="13" t="s">
        <v>963</v>
      </c>
      <c r="I325" s="407"/>
      <c r="J325" s="13" t="s">
        <v>965</v>
      </c>
      <c r="K325" s="407"/>
      <c r="L325" s="13" t="s">
        <v>990</v>
      </c>
      <c r="M325" s="407"/>
      <c r="N325" s="13" t="s">
        <v>992</v>
      </c>
    </row>
    <row r="326" spans="1:14" ht="16.5" outlineLevel="3">
      <c r="A326" s="405"/>
      <c r="B326" s="405"/>
      <c r="C326" s="391"/>
      <c r="D326" s="30">
        <v>0</v>
      </c>
      <c r="E326" s="408"/>
      <c r="F326" s="13" t="s">
        <v>958</v>
      </c>
      <c r="G326" s="408"/>
      <c r="H326" s="111" t="s">
        <v>962</v>
      </c>
      <c r="I326" s="408"/>
      <c r="J326" s="111" t="s">
        <v>961</v>
      </c>
      <c r="K326" s="408"/>
      <c r="L326" s="111" t="s">
        <v>989</v>
      </c>
      <c r="M326" s="408"/>
      <c r="N326" s="111" t="s">
        <v>967</v>
      </c>
    </row>
    <row r="327" spans="1:14" ht="16.5" customHeight="1" outlineLevel="3">
      <c r="A327" s="403" t="s">
        <v>1002</v>
      </c>
      <c r="B327" s="403"/>
      <c r="C327" s="389" t="s">
        <v>197</v>
      </c>
      <c r="D327" s="30">
        <v>0.1</v>
      </c>
      <c r="E327" s="425">
        <v>3</v>
      </c>
      <c r="F327" s="13" t="s">
        <v>1001</v>
      </c>
      <c r="G327" s="426">
        <v>3</v>
      </c>
      <c r="H327" s="13" t="s">
        <v>1001</v>
      </c>
      <c r="I327" s="426">
        <v>2</v>
      </c>
      <c r="J327" s="13"/>
      <c r="K327" s="426">
        <v>1</v>
      </c>
      <c r="L327" s="417" t="s">
        <v>1001</v>
      </c>
      <c r="M327" s="426">
        <v>1</v>
      </c>
      <c r="N327" s="417" t="s">
        <v>1001</v>
      </c>
    </row>
    <row r="328" spans="1:14" ht="16.5" outlineLevel="3">
      <c r="A328" s="404"/>
      <c r="B328" s="404"/>
      <c r="C328" s="390"/>
      <c r="D328" s="30">
        <v>0.05</v>
      </c>
      <c r="E328" s="407"/>
      <c r="F328" s="13" t="s">
        <v>1000</v>
      </c>
      <c r="G328" s="407"/>
      <c r="H328" s="13" t="s">
        <v>1000</v>
      </c>
      <c r="I328" s="407"/>
      <c r="J328" s="13" t="s">
        <v>1001</v>
      </c>
      <c r="K328" s="407"/>
      <c r="L328" s="418"/>
      <c r="M328" s="407"/>
      <c r="N328" s="418"/>
    </row>
    <row r="329" spans="1:14" ht="17.25" customHeight="1" outlineLevel="3">
      <c r="A329" s="405"/>
      <c r="B329" s="405"/>
      <c r="C329" s="391"/>
      <c r="D329" s="30">
        <v>0</v>
      </c>
      <c r="E329" s="408"/>
      <c r="F329" s="51" t="s">
        <v>999</v>
      </c>
      <c r="G329" s="408"/>
      <c r="H329" s="51" t="s">
        <v>999</v>
      </c>
      <c r="I329" s="408"/>
      <c r="J329" s="102" t="s">
        <v>1000</v>
      </c>
      <c r="K329" s="408"/>
      <c r="L329" s="419"/>
      <c r="M329" s="408"/>
      <c r="N329" s="419"/>
    </row>
    <row r="330" spans="1:14" ht="16.5" customHeight="1" outlineLevel="3">
      <c r="A330" s="403" t="s">
        <v>1041</v>
      </c>
      <c r="B330" s="403" t="s">
        <v>1003</v>
      </c>
      <c r="C330" s="389" t="s">
        <v>1004</v>
      </c>
      <c r="D330" s="30">
        <v>0.1</v>
      </c>
      <c r="E330" s="425">
        <v>3</v>
      </c>
      <c r="F330" s="13" t="s">
        <v>1006</v>
      </c>
      <c r="G330" s="425">
        <v>2</v>
      </c>
      <c r="H330" s="13" t="s">
        <v>1006</v>
      </c>
      <c r="I330" s="425">
        <v>2</v>
      </c>
      <c r="J330" s="13" t="s">
        <v>1006</v>
      </c>
      <c r="K330" s="425">
        <v>1</v>
      </c>
      <c r="L330" s="417" t="s">
        <v>1006</v>
      </c>
      <c r="M330" s="425">
        <v>1</v>
      </c>
      <c r="N330" s="417" t="s">
        <v>1006</v>
      </c>
    </row>
    <row r="331" spans="1:14" ht="16.5" customHeight="1" outlineLevel="3">
      <c r="A331" s="404"/>
      <c r="B331" s="404"/>
      <c r="C331" s="390"/>
      <c r="D331" s="30">
        <v>0.05</v>
      </c>
      <c r="E331" s="450"/>
      <c r="F331" s="13" t="s">
        <v>1005</v>
      </c>
      <c r="G331" s="450"/>
      <c r="H331" s="13" t="s">
        <v>1005</v>
      </c>
      <c r="I331" s="450"/>
      <c r="J331" s="102" t="s">
        <v>1005</v>
      </c>
      <c r="K331" s="450"/>
      <c r="L331" s="418"/>
      <c r="M331" s="450"/>
      <c r="N331" s="418"/>
    </row>
    <row r="332" spans="1:14" ht="16.5" outlineLevel="3">
      <c r="A332" s="405"/>
      <c r="B332" s="405"/>
      <c r="C332" s="391"/>
      <c r="D332" s="30">
        <v>0</v>
      </c>
      <c r="E332" s="408"/>
      <c r="F332" s="13" t="s">
        <v>235</v>
      </c>
      <c r="G332" s="408"/>
      <c r="H332" s="102" t="s">
        <v>235</v>
      </c>
      <c r="I332" s="408"/>
      <c r="J332" s="13"/>
      <c r="K332" s="408"/>
      <c r="L332" s="419"/>
      <c r="M332" s="408"/>
      <c r="N332" s="419"/>
    </row>
    <row r="333" spans="1:14" ht="16.5" customHeight="1" outlineLevel="3">
      <c r="A333" s="403" t="s">
        <v>1091</v>
      </c>
      <c r="B333" s="403" t="s">
        <v>1095</v>
      </c>
      <c r="C333" s="389" t="s">
        <v>83</v>
      </c>
      <c r="D333" s="30">
        <v>0.1</v>
      </c>
      <c r="E333" s="425">
        <v>3</v>
      </c>
      <c r="F333" s="13" t="s">
        <v>31</v>
      </c>
      <c r="G333" s="426">
        <v>2</v>
      </c>
      <c r="H333" s="13" t="s">
        <v>31</v>
      </c>
      <c r="I333" s="426">
        <v>2</v>
      </c>
      <c r="J333" s="13" t="s">
        <v>1099</v>
      </c>
      <c r="K333" s="426">
        <v>2</v>
      </c>
      <c r="L333" s="13" t="s">
        <v>1099</v>
      </c>
      <c r="M333" s="426">
        <v>2</v>
      </c>
      <c r="N333" s="13" t="s">
        <v>1099</v>
      </c>
    </row>
    <row r="334" spans="1:14" ht="16.5" outlineLevel="3">
      <c r="A334" s="404"/>
      <c r="B334" s="404"/>
      <c r="C334" s="390"/>
      <c r="D334" s="30">
        <v>0.05</v>
      </c>
      <c r="E334" s="407"/>
      <c r="F334" s="13" t="s">
        <v>762</v>
      </c>
      <c r="G334" s="407"/>
      <c r="H334" s="13" t="s">
        <v>762</v>
      </c>
      <c r="I334" s="407"/>
      <c r="J334" s="13" t="s">
        <v>1098</v>
      </c>
      <c r="K334" s="451"/>
      <c r="L334" s="13" t="s">
        <v>1098</v>
      </c>
      <c r="M334" s="407"/>
      <c r="N334" s="13" t="s">
        <v>1098</v>
      </c>
    </row>
    <row r="335" spans="1:14" ht="16.5" outlineLevel="3">
      <c r="A335" s="405"/>
      <c r="B335" s="405"/>
      <c r="C335" s="391"/>
      <c r="D335" s="30">
        <v>0</v>
      </c>
      <c r="E335" s="408"/>
      <c r="F335" s="13" t="s">
        <v>1096</v>
      </c>
      <c r="G335" s="408"/>
      <c r="H335" s="102" t="s">
        <v>1096</v>
      </c>
      <c r="I335" s="408"/>
      <c r="J335" s="102" t="s">
        <v>1097</v>
      </c>
      <c r="K335" s="452"/>
      <c r="L335" s="102" t="s">
        <v>1097</v>
      </c>
      <c r="M335" s="408"/>
      <c r="N335" s="102" t="s">
        <v>1097</v>
      </c>
    </row>
    <row r="336" spans="1:14" ht="16.5" customHeight="1" outlineLevel="3">
      <c r="A336" s="403" t="s">
        <v>1092</v>
      </c>
      <c r="B336" s="403" t="s">
        <v>1094</v>
      </c>
      <c r="C336" s="389" t="s">
        <v>84</v>
      </c>
      <c r="D336" s="30">
        <v>0.1</v>
      </c>
      <c r="E336" s="425">
        <v>3</v>
      </c>
      <c r="F336" s="13" t="s">
        <v>31</v>
      </c>
      <c r="G336" s="426">
        <v>2</v>
      </c>
      <c r="H336" s="13" t="s">
        <v>31</v>
      </c>
      <c r="I336" s="426">
        <v>2</v>
      </c>
      <c r="J336" s="13" t="s">
        <v>1099</v>
      </c>
      <c r="K336" s="426">
        <v>2</v>
      </c>
      <c r="L336" s="13" t="s">
        <v>1099</v>
      </c>
      <c r="M336" s="426">
        <v>2</v>
      </c>
      <c r="N336" s="13" t="s">
        <v>1099</v>
      </c>
    </row>
    <row r="337" spans="1:16" ht="16.5" outlineLevel="3">
      <c r="A337" s="404"/>
      <c r="B337" s="404"/>
      <c r="C337" s="390"/>
      <c r="D337" s="30">
        <v>0.05</v>
      </c>
      <c r="E337" s="407"/>
      <c r="F337" s="13" t="s">
        <v>762</v>
      </c>
      <c r="G337" s="407"/>
      <c r="H337" s="13" t="s">
        <v>762</v>
      </c>
      <c r="I337" s="407"/>
      <c r="J337" s="13" t="s">
        <v>1098</v>
      </c>
      <c r="K337" s="451"/>
      <c r="L337" s="13" t="s">
        <v>1098</v>
      </c>
      <c r="M337" s="407"/>
      <c r="N337" s="13" t="s">
        <v>1098</v>
      </c>
    </row>
    <row r="338" spans="1:16" ht="16.5" outlineLevel="3">
      <c r="A338" s="405"/>
      <c r="B338" s="405"/>
      <c r="C338" s="391"/>
      <c r="D338" s="30">
        <v>0</v>
      </c>
      <c r="E338" s="408"/>
      <c r="F338" s="13" t="s">
        <v>1096</v>
      </c>
      <c r="G338" s="408"/>
      <c r="H338" s="102" t="s">
        <v>1096</v>
      </c>
      <c r="I338" s="408"/>
      <c r="J338" s="102" t="s">
        <v>1097</v>
      </c>
      <c r="K338" s="452"/>
      <c r="L338" s="102" t="s">
        <v>1097</v>
      </c>
      <c r="M338" s="408"/>
      <c r="N338" s="102" t="s">
        <v>1097</v>
      </c>
    </row>
    <row r="339" spans="1:16" ht="16.5" outlineLevel="3">
      <c r="A339" s="403" t="s">
        <v>1093</v>
      </c>
      <c r="B339" s="403" t="s">
        <v>1042</v>
      </c>
      <c r="C339" s="389" t="s">
        <v>336</v>
      </c>
      <c r="D339" s="30">
        <v>0.2</v>
      </c>
      <c r="E339" s="409">
        <v>3</v>
      </c>
      <c r="F339" s="51" t="s">
        <v>243</v>
      </c>
      <c r="G339" s="412">
        <v>3</v>
      </c>
      <c r="H339" s="51" t="s">
        <v>243</v>
      </c>
      <c r="I339" s="412">
        <v>3</v>
      </c>
      <c r="J339" s="51" t="s">
        <v>244</v>
      </c>
      <c r="K339" s="412">
        <v>1</v>
      </c>
      <c r="L339" s="427" t="s">
        <v>243</v>
      </c>
      <c r="M339" s="412">
        <v>1</v>
      </c>
      <c r="N339" s="417" t="s">
        <v>244</v>
      </c>
      <c r="P339" s="1" t="s">
        <v>323</v>
      </c>
    </row>
    <row r="340" spans="1:16" ht="20.25" customHeight="1" outlineLevel="3">
      <c r="A340" s="404"/>
      <c r="B340" s="404"/>
      <c r="C340" s="390"/>
      <c r="D340" s="30">
        <v>0.1</v>
      </c>
      <c r="E340" s="410"/>
      <c r="F340" s="51" t="s">
        <v>324</v>
      </c>
      <c r="G340" s="413"/>
      <c r="H340" s="51" t="s">
        <v>324</v>
      </c>
      <c r="I340" s="413"/>
      <c r="J340" s="51" t="s">
        <v>243</v>
      </c>
      <c r="K340" s="413"/>
      <c r="L340" s="428"/>
      <c r="M340" s="413"/>
      <c r="N340" s="418"/>
    </row>
    <row r="341" spans="1:16" ht="20.25" customHeight="1" outlineLevel="3">
      <c r="A341" s="405"/>
      <c r="B341" s="405"/>
      <c r="C341" s="391"/>
      <c r="D341" s="30">
        <v>0</v>
      </c>
      <c r="E341" s="411"/>
      <c r="F341" s="51" t="s">
        <v>335</v>
      </c>
      <c r="G341" s="414"/>
      <c r="H341" s="51" t="s">
        <v>325</v>
      </c>
      <c r="I341" s="414"/>
      <c r="J341" s="51" t="s">
        <v>324</v>
      </c>
      <c r="K341" s="414"/>
      <c r="L341" s="429"/>
      <c r="M341" s="414"/>
      <c r="N341" s="419"/>
    </row>
    <row r="342" spans="1:16" outlineLevel="2">
      <c r="A342" s="73" t="s">
        <v>1043</v>
      </c>
      <c r="B342" s="43"/>
      <c r="C342" s="9"/>
      <c r="D342" s="32"/>
      <c r="E342" s="19"/>
      <c r="F342" s="14"/>
      <c r="G342" s="23"/>
      <c r="H342" s="14"/>
      <c r="I342" s="23"/>
      <c r="J342" s="14"/>
      <c r="K342" s="23"/>
      <c r="L342" s="14"/>
      <c r="M342" s="23"/>
      <c r="N342" s="14"/>
      <c r="O342" s="1"/>
    </row>
    <row r="343" spans="1:16" ht="16.5" outlineLevel="3">
      <c r="A343" s="403" t="s">
        <v>1044</v>
      </c>
      <c r="B343" s="403" t="s">
        <v>1047</v>
      </c>
      <c r="C343" s="389" t="s">
        <v>76</v>
      </c>
      <c r="D343" s="30">
        <v>0.15</v>
      </c>
      <c r="E343" s="425">
        <v>3</v>
      </c>
      <c r="F343" s="13" t="s">
        <v>1050</v>
      </c>
      <c r="G343" s="426">
        <v>3</v>
      </c>
      <c r="H343" s="13" t="s">
        <v>1050</v>
      </c>
      <c r="I343" s="426">
        <v>2</v>
      </c>
      <c r="J343" s="13" t="s">
        <v>1050</v>
      </c>
      <c r="K343" s="426">
        <v>3</v>
      </c>
      <c r="L343" s="13" t="s">
        <v>1050</v>
      </c>
      <c r="M343" s="426">
        <v>3</v>
      </c>
      <c r="N343" s="13" t="s">
        <v>1050</v>
      </c>
    </row>
    <row r="344" spans="1:16" ht="16.5" outlineLevel="3">
      <c r="A344" s="404"/>
      <c r="B344" s="404"/>
      <c r="C344" s="390"/>
      <c r="D344" s="30">
        <v>0.1</v>
      </c>
      <c r="E344" s="407"/>
      <c r="F344" s="13" t="s">
        <v>1049</v>
      </c>
      <c r="G344" s="407"/>
      <c r="H344" s="13" t="s">
        <v>1049</v>
      </c>
      <c r="I344" s="407"/>
      <c r="J344" s="13" t="s">
        <v>1049</v>
      </c>
      <c r="K344" s="407"/>
      <c r="L344" s="13" t="s">
        <v>1049</v>
      </c>
      <c r="M344" s="407"/>
      <c r="N344" s="13" t="s">
        <v>1049</v>
      </c>
    </row>
    <row r="345" spans="1:16" ht="16.5" outlineLevel="3">
      <c r="A345" s="405"/>
      <c r="B345" s="405"/>
      <c r="C345" s="391"/>
      <c r="D345" s="30">
        <v>0</v>
      </c>
      <c r="E345" s="408"/>
      <c r="F345" s="13" t="s">
        <v>1048</v>
      </c>
      <c r="G345" s="408"/>
      <c r="H345" s="13" t="s">
        <v>1048</v>
      </c>
      <c r="I345" s="408"/>
      <c r="J345" s="102" t="s">
        <v>1048</v>
      </c>
      <c r="K345" s="408"/>
      <c r="L345" s="13"/>
      <c r="M345" s="408"/>
      <c r="N345" s="13"/>
    </row>
    <row r="346" spans="1:16" ht="16.5" customHeight="1" outlineLevel="3">
      <c r="A346" s="403" t="s">
        <v>1046</v>
      </c>
      <c r="B346" s="403" t="s">
        <v>1051</v>
      </c>
      <c r="C346" s="389" t="s">
        <v>1105</v>
      </c>
      <c r="D346" s="30">
        <v>0.1</v>
      </c>
      <c r="E346" s="425">
        <v>3</v>
      </c>
      <c r="F346" s="13" t="s">
        <v>1054</v>
      </c>
      <c r="G346" s="425">
        <v>3</v>
      </c>
      <c r="H346" s="13" t="s">
        <v>1054</v>
      </c>
      <c r="I346" s="425">
        <v>2</v>
      </c>
      <c r="J346" s="13" t="s">
        <v>1054</v>
      </c>
      <c r="K346" s="425">
        <v>3</v>
      </c>
      <c r="L346" s="13" t="s">
        <v>1054</v>
      </c>
      <c r="M346" s="425">
        <v>3</v>
      </c>
      <c r="N346" s="13" t="s">
        <v>1054</v>
      </c>
    </row>
    <row r="347" spans="1:16" ht="16.5" outlineLevel="3">
      <c r="A347" s="404"/>
      <c r="B347" s="404"/>
      <c r="C347" s="390"/>
      <c r="D347" s="30">
        <v>0.05</v>
      </c>
      <c r="E347" s="407"/>
      <c r="F347" s="13" t="s">
        <v>1053</v>
      </c>
      <c r="G347" s="407"/>
      <c r="H347" s="13" t="s">
        <v>1053</v>
      </c>
      <c r="I347" s="407"/>
      <c r="J347" s="13" t="s">
        <v>1053</v>
      </c>
      <c r="K347" s="407"/>
      <c r="L347" s="13" t="s">
        <v>1053</v>
      </c>
      <c r="M347" s="407"/>
      <c r="N347" s="13" t="s">
        <v>1053</v>
      </c>
    </row>
    <row r="348" spans="1:16" ht="16.5" outlineLevel="3">
      <c r="A348" s="405"/>
      <c r="B348" s="405"/>
      <c r="C348" s="391"/>
      <c r="D348" s="30">
        <v>0</v>
      </c>
      <c r="E348" s="408"/>
      <c r="F348" s="13" t="s">
        <v>1052</v>
      </c>
      <c r="G348" s="408"/>
      <c r="H348" s="13" t="s">
        <v>1052</v>
      </c>
      <c r="I348" s="408"/>
      <c r="J348" s="102" t="s">
        <v>1052</v>
      </c>
      <c r="K348" s="408"/>
      <c r="L348" s="13"/>
      <c r="M348" s="408"/>
      <c r="N348" s="13"/>
    </row>
    <row r="349" spans="1:16" ht="16.5" customHeight="1" outlineLevel="3">
      <c r="A349" s="403" t="s">
        <v>1045</v>
      </c>
      <c r="B349" s="403"/>
      <c r="C349" s="389" t="s">
        <v>81</v>
      </c>
      <c r="D349" s="30">
        <v>0.15</v>
      </c>
      <c r="E349" s="425">
        <v>3</v>
      </c>
      <c r="F349" s="13" t="s">
        <v>8</v>
      </c>
      <c r="G349" s="425">
        <v>3</v>
      </c>
      <c r="H349" s="13" t="s">
        <v>8</v>
      </c>
      <c r="I349" s="426">
        <v>2</v>
      </c>
      <c r="J349" s="13" t="s">
        <v>8</v>
      </c>
      <c r="K349" s="426">
        <v>3</v>
      </c>
      <c r="L349" s="13" t="s">
        <v>8</v>
      </c>
      <c r="M349" s="426">
        <v>3</v>
      </c>
      <c r="N349" s="13" t="s">
        <v>8</v>
      </c>
    </row>
    <row r="350" spans="1:16" ht="16.5" outlineLevel="3">
      <c r="A350" s="404"/>
      <c r="B350" s="404"/>
      <c r="C350" s="390"/>
      <c r="D350" s="30">
        <v>0.1</v>
      </c>
      <c r="E350" s="407"/>
      <c r="F350" s="13" t="s">
        <v>1056</v>
      </c>
      <c r="G350" s="407"/>
      <c r="H350" s="13" t="s">
        <v>1056</v>
      </c>
      <c r="I350" s="407"/>
      <c r="J350" s="13" t="s">
        <v>1056</v>
      </c>
      <c r="K350" s="407"/>
      <c r="L350" s="13" t="s">
        <v>1056</v>
      </c>
      <c r="M350" s="407"/>
      <c r="N350" s="13" t="s">
        <v>1056</v>
      </c>
    </row>
    <row r="351" spans="1:16" ht="16.5" outlineLevel="3">
      <c r="A351" s="405"/>
      <c r="B351" s="405"/>
      <c r="C351" s="391"/>
      <c r="D351" s="30">
        <v>0</v>
      </c>
      <c r="E351" s="408"/>
      <c r="F351" s="13" t="s">
        <v>1055</v>
      </c>
      <c r="G351" s="408"/>
      <c r="H351" s="13" t="s">
        <v>1055</v>
      </c>
      <c r="I351" s="408"/>
      <c r="J351" s="102" t="s">
        <v>1055</v>
      </c>
      <c r="K351" s="408"/>
      <c r="L351" s="13"/>
      <c r="M351" s="408"/>
      <c r="N351" s="13"/>
    </row>
    <row r="352" spans="1:16" ht="16.5" customHeight="1" outlineLevel="3">
      <c r="A352" s="403" t="s">
        <v>1060</v>
      </c>
      <c r="B352" s="403" t="s">
        <v>1061</v>
      </c>
      <c r="C352" s="389" t="s">
        <v>82</v>
      </c>
      <c r="D352" s="30">
        <v>0.05</v>
      </c>
      <c r="E352" s="425">
        <v>3</v>
      </c>
      <c r="F352" s="13" t="s">
        <v>525</v>
      </c>
      <c r="G352" s="425">
        <v>3</v>
      </c>
      <c r="H352" s="13" t="s">
        <v>525</v>
      </c>
      <c r="I352" s="425">
        <v>3</v>
      </c>
      <c r="J352" s="13" t="s">
        <v>525</v>
      </c>
      <c r="K352" s="425">
        <v>3</v>
      </c>
      <c r="L352" s="13" t="s">
        <v>525</v>
      </c>
      <c r="M352" s="425">
        <v>3</v>
      </c>
      <c r="N352" s="13" t="s">
        <v>525</v>
      </c>
    </row>
    <row r="353" spans="1:15" ht="16.5" outlineLevel="3">
      <c r="A353" s="405"/>
      <c r="B353" s="405"/>
      <c r="C353" s="391"/>
      <c r="D353" s="30">
        <v>0</v>
      </c>
      <c r="E353" s="408"/>
      <c r="F353" s="13" t="s">
        <v>12</v>
      </c>
      <c r="G353" s="408"/>
      <c r="H353" s="13" t="s">
        <v>12</v>
      </c>
      <c r="I353" s="408"/>
      <c r="J353" s="13" t="s">
        <v>12</v>
      </c>
      <c r="K353" s="408"/>
      <c r="L353" s="13" t="s">
        <v>12</v>
      </c>
      <c r="M353" s="408"/>
      <c r="N353" s="13" t="s">
        <v>12</v>
      </c>
    </row>
    <row r="354" spans="1:15" ht="18">
      <c r="A354" s="88" t="s">
        <v>726</v>
      </c>
      <c r="B354" s="85"/>
      <c r="C354" s="86"/>
      <c r="D354" s="87"/>
      <c r="E354" s="84"/>
      <c r="F354" s="84"/>
      <c r="G354" s="84"/>
      <c r="H354" s="84"/>
      <c r="I354" s="84"/>
      <c r="J354" s="84"/>
      <c r="K354" s="84"/>
      <c r="L354" s="84"/>
      <c r="M354" s="84"/>
      <c r="N354" s="84"/>
      <c r="O354" s="25"/>
    </row>
    <row r="355" spans="1:15" ht="24" customHeight="1" outlineLevel="1">
      <c r="A355" s="106" t="s">
        <v>1106</v>
      </c>
      <c r="B355" s="100"/>
      <c r="C355" s="106"/>
      <c r="D355" s="107"/>
      <c r="E355" s="97"/>
      <c r="F355" s="98"/>
      <c r="G355" s="99"/>
      <c r="H355" s="98"/>
      <c r="I355" s="99"/>
      <c r="J355" s="98"/>
      <c r="K355" s="99"/>
      <c r="L355" s="98"/>
      <c r="M355" s="99"/>
      <c r="N355" s="98"/>
      <c r="O355" s="1"/>
    </row>
    <row r="356" spans="1:15" ht="16.5" outlineLevel="3">
      <c r="A356" s="403" t="s">
        <v>1107</v>
      </c>
      <c r="B356" s="403" t="s">
        <v>652</v>
      </c>
      <c r="C356" s="389" t="s">
        <v>96</v>
      </c>
      <c r="D356" s="30">
        <v>0.15</v>
      </c>
      <c r="E356" s="409">
        <v>3</v>
      </c>
      <c r="F356" s="51" t="s">
        <v>525</v>
      </c>
      <c r="G356" s="409">
        <v>3</v>
      </c>
      <c r="H356" s="51" t="s">
        <v>525</v>
      </c>
      <c r="I356" s="409">
        <v>3</v>
      </c>
      <c r="J356" s="51" t="s">
        <v>525</v>
      </c>
      <c r="K356" s="409">
        <v>3</v>
      </c>
      <c r="L356" s="51" t="s">
        <v>525</v>
      </c>
      <c r="M356" s="409">
        <v>3</v>
      </c>
      <c r="N356" s="51" t="s">
        <v>525</v>
      </c>
    </row>
    <row r="357" spans="1:15" ht="16.5" outlineLevel="3">
      <c r="A357" s="405"/>
      <c r="B357" s="405"/>
      <c r="C357" s="391"/>
      <c r="D357" s="30">
        <v>0</v>
      </c>
      <c r="E357" s="411"/>
      <c r="F357" s="51" t="s">
        <v>12</v>
      </c>
      <c r="G357" s="411"/>
      <c r="H357" s="51" t="s">
        <v>12</v>
      </c>
      <c r="I357" s="411"/>
      <c r="J357" s="51" t="s">
        <v>12</v>
      </c>
      <c r="K357" s="411"/>
      <c r="L357" s="51" t="s">
        <v>12</v>
      </c>
      <c r="M357" s="411"/>
      <c r="N357" s="51" t="s">
        <v>12</v>
      </c>
    </row>
    <row r="358" spans="1:15" ht="16.5" outlineLevel="3">
      <c r="A358" s="403" t="s">
        <v>654</v>
      </c>
      <c r="B358" s="403" t="s">
        <v>628</v>
      </c>
      <c r="C358" s="389" t="s">
        <v>629</v>
      </c>
      <c r="D358" s="30">
        <v>0.1</v>
      </c>
      <c r="E358" s="425">
        <v>3</v>
      </c>
      <c r="F358" s="51" t="s">
        <v>626</v>
      </c>
      <c r="G358" s="425">
        <v>3</v>
      </c>
      <c r="H358" s="51" t="s">
        <v>626</v>
      </c>
      <c r="I358" s="425">
        <v>3</v>
      </c>
      <c r="J358" s="51" t="s">
        <v>626</v>
      </c>
      <c r="K358" s="425">
        <v>3</v>
      </c>
      <c r="L358" s="51" t="s">
        <v>626</v>
      </c>
      <c r="M358" s="425">
        <v>3</v>
      </c>
      <c r="N358" s="51" t="s">
        <v>626</v>
      </c>
    </row>
    <row r="359" spans="1:15" ht="16.5" outlineLevel="3">
      <c r="A359" s="405"/>
      <c r="B359" s="405"/>
      <c r="C359" s="391"/>
      <c r="D359" s="30">
        <v>0</v>
      </c>
      <c r="E359" s="408"/>
      <c r="F359" s="51" t="s">
        <v>12</v>
      </c>
      <c r="G359" s="408"/>
      <c r="H359" s="51" t="s">
        <v>12</v>
      </c>
      <c r="I359" s="408"/>
      <c r="J359" s="51" t="s">
        <v>12</v>
      </c>
      <c r="K359" s="408"/>
      <c r="L359" s="51" t="s">
        <v>12</v>
      </c>
      <c r="M359" s="408"/>
      <c r="N359" s="51" t="s">
        <v>12</v>
      </c>
    </row>
    <row r="360" spans="1:15" ht="49.5" outlineLevel="3">
      <c r="A360" s="403" t="s">
        <v>648</v>
      </c>
      <c r="B360" s="403" t="s">
        <v>630</v>
      </c>
      <c r="C360" s="389" t="s">
        <v>93</v>
      </c>
      <c r="D360" s="30">
        <v>0.15</v>
      </c>
      <c r="E360" s="409">
        <v>3</v>
      </c>
      <c r="F360" s="56" t="s">
        <v>633</v>
      </c>
      <c r="G360" s="409">
        <v>3</v>
      </c>
      <c r="H360" s="56" t="s">
        <v>633</v>
      </c>
      <c r="I360" s="409">
        <v>3</v>
      </c>
      <c r="J360" s="56" t="s">
        <v>633</v>
      </c>
      <c r="K360" s="409">
        <v>3</v>
      </c>
      <c r="L360" s="56" t="s">
        <v>633</v>
      </c>
      <c r="M360" s="409">
        <v>3</v>
      </c>
      <c r="N360" s="56" t="s">
        <v>633</v>
      </c>
    </row>
    <row r="361" spans="1:15" ht="16.5" outlineLevel="3">
      <c r="A361" s="404"/>
      <c r="B361" s="404"/>
      <c r="C361" s="390"/>
      <c r="D361" s="30">
        <v>0.1</v>
      </c>
      <c r="E361" s="410"/>
      <c r="F361" s="56" t="s">
        <v>631</v>
      </c>
      <c r="G361" s="410"/>
      <c r="H361" s="56" t="s">
        <v>631</v>
      </c>
      <c r="I361" s="410"/>
      <c r="J361" s="56" t="s">
        <v>631</v>
      </c>
      <c r="K361" s="410"/>
      <c r="L361" s="56" t="s">
        <v>631</v>
      </c>
      <c r="M361" s="410"/>
      <c r="N361" s="56" t="s">
        <v>631</v>
      </c>
    </row>
    <row r="362" spans="1:15" ht="33" outlineLevel="3">
      <c r="A362" s="404"/>
      <c r="B362" s="404"/>
      <c r="C362" s="390"/>
      <c r="D362" s="30">
        <v>0.05</v>
      </c>
      <c r="E362" s="410"/>
      <c r="F362" s="56" t="s">
        <v>632</v>
      </c>
      <c r="G362" s="410"/>
      <c r="H362" s="56" t="s">
        <v>632</v>
      </c>
      <c r="I362" s="410"/>
      <c r="J362" s="56" t="s">
        <v>632</v>
      </c>
      <c r="K362" s="410"/>
      <c r="L362" s="56" t="s">
        <v>632</v>
      </c>
      <c r="M362" s="410"/>
      <c r="N362" s="56" t="s">
        <v>632</v>
      </c>
    </row>
    <row r="363" spans="1:15" ht="16.5" outlineLevel="3">
      <c r="A363" s="405"/>
      <c r="B363" s="405"/>
      <c r="C363" s="391"/>
      <c r="D363" s="30">
        <v>0</v>
      </c>
      <c r="E363" s="411"/>
      <c r="F363" s="56" t="s">
        <v>562</v>
      </c>
      <c r="G363" s="411"/>
      <c r="H363" s="56" t="s">
        <v>562</v>
      </c>
      <c r="I363" s="411"/>
      <c r="J363" s="56" t="s">
        <v>562</v>
      </c>
      <c r="K363" s="411"/>
      <c r="L363" s="56" t="s">
        <v>562</v>
      </c>
      <c r="M363" s="411"/>
      <c r="N363" s="56" t="s">
        <v>562</v>
      </c>
    </row>
    <row r="364" spans="1:15" ht="20.25" customHeight="1" outlineLevel="3">
      <c r="A364" s="403" t="s">
        <v>643</v>
      </c>
      <c r="B364" s="403" t="s">
        <v>635</v>
      </c>
      <c r="C364" s="389" t="s">
        <v>94</v>
      </c>
      <c r="D364" s="30">
        <v>0.15</v>
      </c>
      <c r="E364" s="409">
        <v>3</v>
      </c>
      <c r="F364" s="56" t="s">
        <v>636</v>
      </c>
      <c r="G364" s="409">
        <v>3</v>
      </c>
      <c r="H364" s="56" t="s">
        <v>636</v>
      </c>
      <c r="I364" s="409">
        <v>3</v>
      </c>
      <c r="J364" s="56" t="s">
        <v>636</v>
      </c>
      <c r="K364" s="409">
        <v>3</v>
      </c>
      <c r="L364" s="56" t="s">
        <v>636</v>
      </c>
      <c r="M364" s="409">
        <v>3</v>
      </c>
      <c r="N364" s="56" t="s">
        <v>636</v>
      </c>
    </row>
    <row r="365" spans="1:15" ht="20.25" customHeight="1" outlineLevel="3">
      <c r="A365" s="404"/>
      <c r="B365" s="404"/>
      <c r="C365" s="390"/>
      <c r="D365" s="30">
        <v>0.1</v>
      </c>
      <c r="E365" s="410"/>
      <c r="F365" s="56" t="s">
        <v>631</v>
      </c>
      <c r="G365" s="410"/>
      <c r="H365" s="56" t="s">
        <v>631</v>
      </c>
      <c r="I365" s="410"/>
      <c r="J365" s="56" t="s">
        <v>631</v>
      </c>
      <c r="K365" s="410"/>
      <c r="L365" s="56" t="s">
        <v>631</v>
      </c>
      <c r="M365" s="410"/>
      <c r="N365" s="56" t="s">
        <v>631</v>
      </c>
    </row>
    <row r="366" spans="1:15" ht="20.25" customHeight="1" outlineLevel="3">
      <c r="A366" s="404"/>
      <c r="B366" s="404"/>
      <c r="C366" s="390"/>
      <c r="D366" s="30">
        <v>0.05</v>
      </c>
      <c r="E366" s="410"/>
      <c r="F366" s="56" t="s">
        <v>632</v>
      </c>
      <c r="G366" s="410"/>
      <c r="H366" s="56" t="s">
        <v>632</v>
      </c>
      <c r="I366" s="410"/>
      <c r="J366" s="56" t="s">
        <v>632</v>
      </c>
      <c r="K366" s="410"/>
      <c r="L366" s="56" t="s">
        <v>632</v>
      </c>
      <c r="M366" s="410"/>
      <c r="N366" s="56" t="s">
        <v>632</v>
      </c>
    </row>
    <row r="367" spans="1:15" ht="20.25" customHeight="1" outlineLevel="3">
      <c r="A367" s="405"/>
      <c r="B367" s="405"/>
      <c r="C367" s="391"/>
      <c r="D367" s="30">
        <v>0</v>
      </c>
      <c r="E367" s="411"/>
      <c r="F367" s="56" t="s">
        <v>562</v>
      </c>
      <c r="G367" s="411"/>
      <c r="H367" s="56" t="s">
        <v>562</v>
      </c>
      <c r="I367" s="411"/>
      <c r="J367" s="56" t="s">
        <v>562</v>
      </c>
      <c r="K367" s="411"/>
      <c r="L367" s="56" t="s">
        <v>562</v>
      </c>
      <c r="M367" s="411"/>
      <c r="N367" s="56" t="s">
        <v>562</v>
      </c>
    </row>
    <row r="368" spans="1:15" ht="32.25" customHeight="1" outlineLevel="3">
      <c r="A368" s="403" t="s">
        <v>628</v>
      </c>
      <c r="B368" s="403" t="s">
        <v>638</v>
      </c>
      <c r="C368" s="389" t="s">
        <v>95</v>
      </c>
      <c r="D368" s="30">
        <v>0.25</v>
      </c>
      <c r="E368" s="409">
        <v>3</v>
      </c>
      <c r="F368" s="56" t="s">
        <v>641</v>
      </c>
      <c r="G368" s="409">
        <v>3</v>
      </c>
      <c r="H368" s="56" t="s">
        <v>641</v>
      </c>
      <c r="I368" s="409">
        <v>3</v>
      </c>
      <c r="J368" s="56" t="s">
        <v>641</v>
      </c>
      <c r="K368" s="409">
        <v>3</v>
      </c>
      <c r="L368" s="56" t="s">
        <v>641</v>
      </c>
      <c r="M368" s="409">
        <v>3</v>
      </c>
      <c r="N368" s="56" t="s">
        <v>641</v>
      </c>
    </row>
    <row r="369" spans="1:15" ht="66" outlineLevel="3">
      <c r="A369" s="404"/>
      <c r="B369" s="404"/>
      <c r="C369" s="390"/>
      <c r="D369" s="30">
        <v>0.15</v>
      </c>
      <c r="E369" s="410"/>
      <c r="F369" s="56" t="s">
        <v>640</v>
      </c>
      <c r="G369" s="410"/>
      <c r="H369" s="56" t="s">
        <v>640</v>
      </c>
      <c r="I369" s="410"/>
      <c r="J369" s="56" t="s">
        <v>640</v>
      </c>
      <c r="K369" s="410"/>
      <c r="L369" s="56" t="s">
        <v>640</v>
      </c>
      <c r="M369" s="410"/>
      <c r="N369" s="56" t="s">
        <v>640</v>
      </c>
    </row>
    <row r="370" spans="1:15" ht="33" outlineLevel="3">
      <c r="A370" s="404"/>
      <c r="B370" s="404"/>
      <c r="C370" s="390"/>
      <c r="D370" s="30">
        <v>0.1</v>
      </c>
      <c r="E370" s="410"/>
      <c r="F370" s="56" t="s">
        <v>639</v>
      </c>
      <c r="G370" s="410"/>
      <c r="H370" s="56" t="s">
        <v>639</v>
      </c>
      <c r="I370" s="410"/>
      <c r="J370" s="56" t="s">
        <v>639</v>
      </c>
      <c r="K370" s="410"/>
      <c r="L370" s="56" t="s">
        <v>639</v>
      </c>
      <c r="M370" s="410"/>
      <c r="N370" s="56" t="s">
        <v>639</v>
      </c>
    </row>
    <row r="371" spans="1:15" ht="16.5" outlineLevel="3">
      <c r="A371" s="405"/>
      <c r="B371" s="405"/>
      <c r="C371" s="391"/>
      <c r="D371" s="30">
        <v>0</v>
      </c>
      <c r="E371" s="411"/>
      <c r="F371" s="56" t="s">
        <v>562</v>
      </c>
      <c r="G371" s="411"/>
      <c r="H371" s="56" t="s">
        <v>562</v>
      </c>
      <c r="I371" s="411"/>
      <c r="J371" s="56" t="s">
        <v>562</v>
      </c>
      <c r="K371" s="411"/>
      <c r="L371" s="56" t="s">
        <v>562</v>
      </c>
      <c r="M371" s="411"/>
      <c r="N371" s="56" t="s">
        <v>562</v>
      </c>
    </row>
    <row r="372" spans="1:15" ht="18">
      <c r="A372" s="88" t="s">
        <v>727</v>
      </c>
      <c r="B372" s="85"/>
      <c r="C372" s="86"/>
      <c r="D372" s="87"/>
      <c r="E372" s="84"/>
      <c r="F372" s="84"/>
      <c r="G372" s="84"/>
      <c r="H372" s="84"/>
      <c r="I372" s="84"/>
      <c r="J372" s="84"/>
      <c r="K372" s="84"/>
      <c r="L372" s="84"/>
      <c r="M372" s="84"/>
      <c r="N372" s="84"/>
      <c r="O372" s="25"/>
    </row>
    <row r="373" spans="1:15" outlineLevel="1">
      <c r="A373" s="106" t="s">
        <v>1108</v>
      </c>
      <c r="B373" s="100"/>
      <c r="C373" s="106"/>
      <c r="D373" s="107"/>
      <c r="E373" s="97"/>
      <c r="F373" s="98"/>
      <c r="G373" s="99"/>
      <c r="H373" s="98"/>
      <c r="I373" s="99"/>
      <c r="J373" s="98"/>
      <c r="K373" s="99"/>
      <c r="L373" s="98"/>
      <c r="M373" s="99"/>
      <c r="N373" s="98"/>
      <c r="O373" s="1"/>
    </row>
    <row r="374" spans="1:15" outlineLevel="1">
      <c r="A374" s="42" t="s">
        <v>1109</v>
      </c>
      <c r="B374" s="42"/>
      <c r="C374" s="4" t="s">
        <v>163</v>
      </c>
      <c r="D374" s="30"/>
      <c r="E374" s="18">
        <v>3</v>
      </c>
      <c r="F374" s="13">
        <v>3</v>
      </c>
      <c r="G374" s="22">
        <v>2</v>
      </c>
      <c r="H374" s="13">
        <v>2</v>
      </c>
      <c r="I374" s="22">
        <v>2</v>
      </c>
      <c r="J374" s="13">
        <v>2</v>
      </c>
      <c r="K374" s="22">
        <v>1</v>
      </c>
      <c r="L374" s="13">
        <v>1</v>
      </c>
      <c r="M374" s="22">
        <v>1</v>
      </c>
      <c r="N374" s="13">
        <v>1</v>
      </c>
    </row>
    <row r="375" spans="1:15" outlineLevel="1">
      <c r="A375" s="42" t="s">
        <v>1110</v>
      </c>
      <c r="B375" s="42"/>
      <c r="C375" s="4" t="s">
        <v>200</v>
      </c>
      <c r="D375" s="30"/>
      <c r="E375" s="18">
        <v>3</v>
      </c>
      <c r="F375" s="13">
        <v>3</v>
      </c>
      <c r="G375" s="22">
        <v>3</v>
      </c>
      <c r="H375" s="13">
        <v>3</v>
      </c>
      <c r="I375" s="22">
        <v>2</v>
      </c>
      <c r="J375" s="13">
        <v>2</v>
      </c>
      <c r="K375" s="22">
        <v>1</v>
      </c>
      <c r="L375" s="13">
        <v>1</v>
      </c>
      <c r="M375" s="22">
        <v>1</v>
      </c>
      <c r="N375" s="13">
        <v>1</v>
      </c>
    </row>
    <row r="376" spans="1:15" outlineLevel="1">
      <c r="A376" s="42" t="s">
        <v>1111</v>
      </c>
      <c r="B376" s="42"/>
      <c r="C376" s="4" t="s">
        <v>164</v>
      </c>
      <c r="D376" s="30"/>
      <c r="E376" s="18">
        <v>3</v>
      </c>
      <c r="F376" s="13">
        <v>3</v>
      </c>
      <c r="G376" s="22">
        <v>3</v>
      </c>
      <c r="H376" s="13">
        <v>3</v>
      </c>
      <c r="I376" s="22">
        <v>2</v>
      </c>
      <c r="J376" s="13">
        <v>2</v>
      </c>
      <c r="K376" s="22">
        <v>1</v>
      </c>
      <c r="L376" s="13">
        <v>1</v>
      </c>
      <c r="M376" s="22">
        <v>1</v>
      </c>
      <c r="N376" s="13">
        <v>1</v>
      </c>
    </row>
    <row r="377" spans="1:15" outlineLevel="1">
      <c r="A377" s="42" t="s">
        <v>1112</v>
      </c>
      <c r="B377" s="42"/>
      <c r="C377" s="4" t="s">
        <v>165</v>
      </c>
      <c r="D377" s="30"/>
      <c r="E377" s="18">
        <v>3</v>
      </c>
      <c r="F377" s="13">
        <v>3</v>
      </c>
      <c r="G377" s="22">
        <v>3</v>
      </c>
      <c r="H377" s="13">
        <v>3</v>
      </c>
      <c r="I377" s="22">
        <v>2</v>
      </c>
      <c r="J377" s="13">
        <v>2</v>
      </c>
      <c r="K377" s="22">
        <v>1</v>
      </c>
      <c r="L377" s="13">
        <v>1</v>
      </c>
      <c r="M377" s="22">
        <v>1</v>
      </c>
      <c r="N377" s="13">
        <v>1</v>
      </c>
    </row>
    <row r="378" spans="1:15" outlineLevel="1">
      <c r="A378" s="42" t="s">
        <v>1113</v>
      </c>
      <c r="B378" s="42"/>
      <c r="C378" s="4" t="s">
        <v>166</v>
      </c>
      <c r="D378" s="30"/>
      <c r="E378" s="18">
        <v>3</v>
      </c>
      <c r="F378" s="13">
        <v>3</v>
      </c>
      <c r="G378" s="22">
        <v>3</v>
      </c>
      <c r="H378" s="13">
        <v>3</v>
      </c>
      <c r="I378" s="22">
        <v>2</v>
      </c>
      <c r="J378" s="13">
        <v>2</v>
      </c>
      <c r="K378" s="22">
        <v>1</v>
      </c>
      <c r="L378" s="13">
        <v>1</v>
      </c>
      <c r="M378" s="22">
        <v>1</v>
      </c>
      <c r="N378" s="13">
        <v>1</v>
      </c>
    </row>
    <row r="379" spans="1:15" outlineLevel="1">
      <c r="A379" s="42" t="s">
        <v>1114</v>
      </c>
      <c r="B379" s="42"/>
      <c r="C379" s="4" t="s">
        <v>198</v>
      </c>
      <c r="D379" s="30"/>
      <c r="E379" s="18">
        <v>3</v>
      </c>
      <c r="F379" s="13">
        <v>3</v>
      </c>
      <c r="G379" s="22">
        <v>2</v>
      </c>
      <c r="H379" s="13">
        <v>2</v>
      </c>
      <c r="I379" s="22">
        <v>1</v>
      </c>
      <c r="J379" s="13">
        <v>1</v>
      </c>
      <c r="K379" s="22">
        <v>1</v>
      </c>
      <c r="L379" s="13">
        <v>1</v>
      </c>
      <c r="M379" s="22">
        <v>1</v>
      </c>
      <c r="N379" s="13">
        <v>1</v>
      </c>
    </row>
    <row r="380" spans="1:15" outlineLevel="1">
      <c r="A380" s="42" t="s">
        <v>1115</v>
      </c>
      <c r="B380" s="42"/>
      <c r="C380" s="4" t="s">
        <v>167</v>
      </c>
      <c r="D380" s="30"/>
      <c r="E380" s="18">
        <v>3</v>
      </c>
      <c r="F380" s="13">
        <v>3</v>
      </c>
      <c r="G380" s="22">
        <v>3</v>
      </c>
      <c r="H380" s="13">
        <v>3</v>
      </c>
      <c r="I380" s="22">
        <v>3</v>
      </c>
      <c r="J380" s="13">
        <v>3</v>
      </c>
      <c r="K380" s="22">
        <v>2</v>
      </c>
      <c r="L380" s="13">
        <v>2</v>
      </c>
      <c r="M380" s="22">
        <v>1</v>
      </c>
      <c r="N380" s="13">
        <v>1</v>
      </c>
    </row>
    <row r="381" spans="1:15" outlineLevel="1">
      <c r="A381" s="42" t="s">
        <v>1116</v>
      </c>
      <c r="B381" s="42"/>
      <c r="C381" s="4" t="s">
        <v>168</v>
      </c>
      <c r="D381" s="30"/>
      <c r="E381" s="18">
        <v>3</v>
      </c>
      <c r="F381" s="13">
        <v>3</v>
      </c>
      <c r="G381" s="22">
        <v>3</v>
      </c>
      <c r="H381" s="13">
        <v>3</v>
      </c>
      <c r="I381" s="22">
        <v>2</v>
      </c>
      <c r="J381" s="13">
        <v>2</v>
      </c>
      <c r="K381" s="22">
        <v>1</v>
      </c>
      <c r="L381" s="13">
        <v>1</v>
      </c>
      <c r="M381" s="22">
        <v>1</v>
      </c>
      <c r="N381" s="13">
        <v>1</v>
      </c>
    </row>
    <row r="382" spans="1:15" outlineLevel="1">
      <c r="A382" s="42" t="s">
        <v>1117</v>
      </c>
      <c r="B382" s="42"/>
      <c r="C382" s="4" t="s">
        <v>169</v>
      </c>
      <c r="D382" s="30"/>
      <c r="E382" s="18">
        <v>3</v>
      </c>
      <c r="F382" s="13">
        <v>3</v>
      </c>
      <c r="G382" s="22">
        <v>3</v>
      </c>
      <c r="H382" s="13">
        <v>3</v>
      </c>
      <c r="I382" s="22">
        <v>2</v>
      </c>
      <c r="J382" s="13">
        <v>2</v>
      </c>
      <c r="K382" s="22">
        <v>1</v>
      </c>
      <c r="L382" s="13">
        <v>1</v>
      </c>
      <c r="M382" s="22">
        <v>1</v>
      </c>
      <c r="N382" s="13">
        <v>1</v>
      </c>
    </row>
    <row r="383" spans="1:15" ht="33" outlineLevel="1">
      <c r="A383" s="42" t="s">
        <v>1118</v>
      </c>
      <c r="B383" s="42"/>
      <c r="C383" s="4" t="s">
        <v>170</v>
      </c>
      <c r="D383" s="30"/>
      <c r="E383" s="18">
        <v>3</v>
      </c>
      <c r="F383" s="13">
        <v>3</v>
      </c>
      <c r="G383" s="22">
        <v>3</v>
      </c>
      <c r="H383" s="13">
        <v>3</v>
      </c>
      <c r="I383" s="22">
        <v>2</v>
      </c>
      <c r="J383" s="13">
        <v>2</v>
      </c>
      <c r="K383" s="22">
        <v>1</v>
      </c>
      <c r="L383" s="13">
        <v>1</v>
      </c>
      <c r="M383" s="22">
        <v>1</v>
      </c>
      <c r="N383" s="13">
        <v>1</v>
      </c>
    </row>
    <row r="384" spans="1:15" outlineLevel="1">
      <c r="A384" s="42" t="s">
        <v>1119</v>
      </c>
      <c r="B384" s="42"/>
      <c r="C384" s="4" t="s">
        <v>171</v>
      </c>
      <c r="D384" s="30"/>
      <c r="E384" s="18">
        <v>3</v>
      </c>
      <c r="F384" s="13">
        <v>3</v>
      </c>
      <c r="G384" s="22">
        <v>3</v>
      </c>
      <c r="H384" s="13">
        <v>3</v>
      </c>
      <c r="I384" s="22">
        <v>2</v>
      </c>
      <c r="J384" s="13">
        <v>2</v>
      </c>
      <c r="K384" s="22">
        <v>1</v>
      </c>
      <c r="L384" s="13">
        <v>1</v>
      </c>
      <c r="M384" s="22">
        <v>1</v>
      </c>
      <c r="N384" s="13">
        <v>1</v>
      </c>
    </row>
    <row r="385" spans="1:15" outlineLevel="1">
      <c r="A385" s="106" t="s">
        <v>1120</v>
      </c>
      <c r="B385" s="100"/>
      <c r="C385" s="106"/>
      <c r="D385" s="107"/>
      <c r="E385" s="97"/>
      <c r="F385" s="98"/>
      <c r="G385" s="99"/>
      <c r="H385" s="98"/>
      <c r="I385" s="99"/>
      <c r="J385" s="98"/>
      <c r="K385" s="99"/>
      <c r="L385" s="98"/>
      <c r="M385" s="99"/>
      <c r="N385" s="98"/>
      <c r="O385" s="1"/>
    </row>
    <row r="386" spans="1:15" ht="16.5" outlineLevel="3">
      <c r="A386" s="403" t="s">
        <v>1121</v>
      </c>
      <c r="B386" s="403" t="s">
        <v>931</v>
      </c>
      <c r="C386" s="420" t="s">
        <v>192</v>
      </c>
      <c r="D386" s="30"/>
      <c r="E386" s="409">
        <v>3</v>
      </c>
      <c r="F386" s="13">
        <v>3</v>
      </c>
      <c r="G386" s="412">
        <v>3</v>
      </c>
      <c r="H386" s="13">
        <v>3</v>
      </c>
      <c r="I386" s="412">
        <v>3</v>
      </c>
      <c r="J386" s="13">
        <v>3</v>
      </c>
      <c r="K386" s="412">
        <v>2</v>
      </c>
      <c r="L386" s="13">
        <v>2</v>
      </c>
      <c r="M386" s="412">
        <v>1</v>
      </c>
      <c r="N386" s="13">
        <v>1</v>
      </c>
    </row>
    <row r="387" spans="1:15" ht="16.5" outlineLevel="3">
      <c r="A387" s="405"/>
      <c r="B387" s="405"/>
      <c r="C387" s="421"/>
      <c r="D387" s="30"/>
      <c r="E387" s="411"/>
      <c r="F387" s="13"/>
      <c r="G387" s="416"/>
      <c r="H387" s="13"/>
      <c r="I387" s="416"/>
      <c r="J387" s="13"/>
      <c r="K387" s="416"/>
      <c r="L387" s="13"/>
      <c r="M387" s="416"/>
      <c r="N387" s="13"/>
    </row>
    <row r="388" spans="1:15" outlineLevel="1">
      <c r="A388" s="403" t="s">
        <v>1122</v>
      </c>
      <c r="B388" s="42"/>
      <c r="C388" s="4" t="s">
        <v>99</v>
      </c>
      <c r="D388" s="30"/>
      <c r="E388" s="18">
        <v>3</v>
      </c>
      <c r="F388" s="13">
        <v>3</v>
      </c>
      <c r="G388" s="22">
        <v>3</v>
      </c>
      <c r="H388" s="13">
        <v>3</v>
      </c>
      <c r="I388" s="22">
        <v>1</v>
      </c>
      <c r="J388" s="13">
        <v>1</v>
      </c>
      <c r="K388" s="22">
        <v>1</v>
      </c>
      <c r="L388" s="13">
        <v>1</v>
      </c>
      <c r="M388" s="22">
        <v>1</v>
      </c>
      <c r="N388" s="13">
        <v>1</v>
      </c>
    </row>
    <row r="389" spans="1:15" outlineLevel="1">
      <c r="A389" s="405"/>
      <c r="B389" s="42"/>
      <c r="C389" s="4" t="s">
        <v>100</v>
      </c>
      <c r="D389" s="30"/>
      <c r="E389" s="18">
        <v>3</v>
      </c>
      <c r="F389" s="13">
        <v>3</v>
      </c>
      <c r="G389" s="22">
        <v>3</v>
      </c>
      <c r="H389" s="13">
        <v>3</v>
      </c>
      <c r="I389" s="22">
        <v>3</v>
      </c>
      <c r="J389" s="13">
        <v>3</v>
      </c>
      <c r="K389" s="22">
        <v>2</v>
      </c>
      <c r="L389" s="13">
        <v>2</v>
      </c>
      <c r="M389" s="22">
        <v>1</v>
      </c>
      <c r="N389" s="13">
        <v>1</v>
      </c>
    </row>
    <row r="390" spans="1:15" outlineLevel="1">
      <c r="A390" s="403" t="s">
        <v>1123</v>
      </c>
      <c r="B390" s="42"/>
      <c r="C390" s="4" t="s">
        <v>111</v>
      </c>
      <c r="D390" s="30"/>
      <c r="E390" s="18">
        <v>3</v>
      </c>
      <c r="F390" s="13">
        <v>3</v>
      </c>
      <c r="G390" s="22">
        <v>3</v>
      </c>
      <c r="H390" s="13">
        <v>3</v>
      </c>
      <c r="I390" s="22">
        <v>2</v>
      </c>
      <c r="J390" s="13">
        <v>2</v>
      </c>
      <c r="K390" s="22">
        <v>2</v>
      </c>
      <c r="L390" s="13">
        <v>2</v>
      </c>
      <c r="M390" s="22">
        <v>1</v>
      </c>
      <c r="N390" s="13">
        <v>1</v>
      </c>
    </row>
    <row r="391" spans="1:15" outlineLevel="1">
      <c r="A391" s="405"/>
      <c r="B391" s="42"/>
      <c r="C391" s="4" t="s">
        <v>110</v>
      </c>
      <c r="D391" s="30"/>
      <c r="E391" s="18">
        <v>3</v>
      </c>
      <c r="F391" s="13">
        <v>3</v>
      </c>
      <c r="G391" s="22">
        <v>3</v>
      </c>
      <c r="H391" s="13">
        <v>3</v>
      </c>
      <c r="I391" s="22">
        <v>3</v>
      </c>
      <c r="J391" s="13">
        <v>3</v>
      </c>
      <c r="K391" s="22">
        <v>2</v>
      </c>
      <c r="L391" s="13">
        <v>2</v>
      </c>
      <c r="M391" s="22">
        <v>1</v>
      </c>
      <c r="N391" s="13">
        <v>1</v>
      </c>
    </row>
    <row r="392" spans="1:15" ht="33" outlineLevel="1">
      <c r="A392" s="403" t="s">
        <v>1124</v>
      </c>
      <c r="B392" s="42"/>
      <c r="C392" s="4" t="s">
        <v>109</v>
      </c>
      <c r="D392" s="30"/>
      <c r="E392" s="18">
        <v>3</v>
      </c>
      <c r="F392" s="13">
        <v>3</v>
      </c>
      <c r="G392" s="22">
        <v>3</v>
      </c>
      <c r="H392" s="13">
        <v>3</v>
      </c>
      <c r="I392" s="22">
        <v>3</v>
      </c>
      <c r="J392" s="13">
        <v>3</v>
      </c>
      <c r="K392" s="22">
        <v>2</v>
      </c>
      <c r="L392" s="13">
        <v>2</v>
      </c>
      <c r="M392" s="22">
        <v>1</v>
      </c>
      <c r="N392" s="13">
        <v>1</v>
      </c>
    </row>
    <row r="393" spans="1:15" outlineLevel="1">
      <c r="A393" s="405"/>
      <c r="B393" s="42"/>
      <c r="C393" s="4" t="s">
        <v>101</v>
      </c>
      <c r="D393" s="30"/>
      <c r="E393" s="18">
        <v>3</v>
      </c>
      <c r="F393" s="13">
        <v>3</v>
      </c>
      <c r="G393" s="22">
        <v>3</v>
      </c>
      <c r="H393" s="13">
        <v>3</v>
      </c>
      <c r="I393" s="22">
        <v>2</v>
      </c>
      <c r="J393" s="13">
        <v>2</v>
      </c>
      <c r="K393" s="22">
        <v>2</v>
      </c>
      <c r="L393" s="13">
        <v>2</v>
      </c>
      <c r="M393" s="22">
        <v>1</v>
      </c>
      <c r="N393" s="13">
        <v>1</v>
      </c>
    </row>
    <row r="394" spans="1:15" outlineLevel="1">
      <c r="A394" s="403" t="s">
        <v>1125</v>
      </c>
      <c r="B394" s="42"/>
      <c r="C394" s="4" t="s">
        <v>102</v>
      </c>
      <c r="D394" s="30"/>
      <c r="E394" s="18">
        <v>3</v>
      </c>
      <c r="F394" s="13">
        <v>3</v>
      </c>
      <c r="G394" s="22">
        <v>3</v>
      </c>
      <c r="H394" s="13">
        <v>3</v>
      </c>
      <c r="I394" s="22">
        <v>2</v>
      </c>
      <c r="J394" s="13">
        <v>2</v>
      </c>
      <c r="K394" s="22">
        <v>1</v>
      </c>
      <c r="L394" s="13">
        <v>1</v>
      </c>
      <c r="M394" s="22">
        <v>1</v>
      </c>
      <c r="N394" s="13">
        <v>1</v>
      </c>
    </row>
    <row r="395" spans="1:15" outlineLevel="1">
      <c r="A395" s="405"/>
      <c r="B395" s="42"/>
      <c r="C395" s="4" t="s">
        <v>104</v>
      </c>
      <c r="D395" s="30"/>
      <c r="E395" s="18">
        <v>3</v>
      </c>
      <c r="F395" s="13">
        <v>3</v>
      </c>
      <c r="G395" s="22">
        <v>3</v>
      </c>
      <c r="H395" s="13">
        <v>3</v>
      </c>
      <c r="I395" s="22">
        <v>3</v>
      </c>
      <c r="J395" s="13">
        <v>3</v>
      </c>
      <c r="K395" s="22">
        <v>2</v>
      </c>
      <c r="L395" s="13">
        <v>2</v>
      </c>
      <c r="M395" s="22">
        <v>1</v>
      </c>
      <c r="N395" s="13">
        <v>1</v>
      </c>
    </row>
    <row r="396" spans="1:15" ht="33" outlineLevel="1">
      <c r="A396" s="403" t="s">
        <v>1126</v>
      </c>
      <c r="B396" s="42"/>
      <c r="C396" s="4" t="s">
        <v>105</v>
      </c>
      <c r="D396" s="30"/>
      <c r="E396" s="18">
        <v>3</v>
      </c>
      <c r="F396" s="13">
        <v>3</v>
      </c>
      <c r="G396" s="22">
        <v>3</v>
      </c>
      <c r="H396" s="13">
        <v>3</v>
      </c>
      <c r="I396" s="22">
        <v>3</v>
      </c>
      <c r="J396" s="13">
        <v>3</v>
      </c>
      <c r="K396" s="22">
        <v>2</v>
      </c>
      <c r="L396" s="13">
        <v>2</v>
      </c>
      <c r="M396" s="22">
        <v>1</v>
      </c>
      <c r="N396" s="13">
        <v>1</v>
      </c>
    </row>
    <row r="397" spans="1:15" outlineLevel="1">
      <c r="A397" s="405"/>
      <c r="B397" s="42"/>
      <c r="C397" s="4" t="s">
        <v>107</v>
      </c>
      <c r="D397" s="30"/>
      <c r="E397" s="18">
        <v>3</v>
      </c>
      <c r="F397" s="13">
        <v>3</v>
      </c>
      <c r="G397" s="22">
        <v>3</v>
      </c>
      <c r="H397" s="13">
        <v>3</v>
      </c>
      <c r="I397" s="22">
        <v>3</v>
      </c>
      <c r="J397" s="13">
        <v>3</v>
      </c>
      <c r="K397" s="22">
        <v>2</v>
      </c>
      <c r="L397" s="13">
        <v>2</v>
      </c>
      <c r="M397" s="22">
        <v>1</v>
      </c>
      <c r="N397" s="13">
        <v>1</v>
      </c>
    </row>
    <row r="398" spans="1:15" ht="33" outlineLevel="1">
      <c r="A398" s="403" t="s">
        <v>1127</v>
      </c>
      <c r="B398" s="42"/>
      <c r="C398" s="4" t="s">
        <v>53</v>
      </c>
      <c r="D398" s="30"/>
      <c r="E398" s="18">
        <v>3</v>
      </c>
      <c r="F398" s="13">
        <v>3</v>
      </c>
      <c r="G398" s="22">
        <v>3</v>
      </c>
      <c r="H398" s="13">
        <v>3</v>
      </c>
      <c r="I398" s="22">
        <v>1</v>
      </c>
      <c r="J398" s="13">
        <v>1</v>
      </c>
      <c r="K398" s="22">
        <v>1</v>
      </c>
      <c r="L398" s="13">
        <v>1</v>
      </c>
      <c r="M398" s="22">
        <v>1</v>
      </c>
      <c r="N398" s="13">
        <v>1</v>
      </c>
    </row>
    <row r="399" spans="1:15" ht="33" outlineLevel="1">
      <c r="A399" s="405"/>
      <c r="B399" s="42"/>
      <c r="C399" s="4" t="s">
        <v>108</v>
      </c>
      <c r="D399" s="30"/>
      <c r="E399" s="18">
        <v>3</v>
      </c>
      <c r="F399" s="13">
        <v>3</v>
      </c>
      <c r="G399" s="22">
        <v>3</v>
      </c>
      <c r="H399" s="13">
        <v>3</v>
      </c>
      <c r="I399" s="22">
        <v>3</v>
      </c>
      <c r="J399" s="13">
        <v>3</v>
      </c>
      <c r="K399" s="22">
        <v>2</v>
      </c>
      <c r="L399" s="13">
        <v>2</v>
      </c>
      <c r="M399" s="22">
        <v>1</v>
      </c>
      <c r="N399" s="13">
        <v>1</v>
      </c>
    </row>
    <row r="400" spans="1:15" outlineLevel="1">
      <c r="A400" s="403" t="s">
        <v>1128</v>
      </c>
      <c r="B400" s="42"/>
      <c r="C400" s="4" t="s">
        <v>106</v>
      </c>
      <c r="D400" s="30"/>
      <c r="E400" s="18">
        <v>3</v>
      </c>
      <c r="F400" s="13">
        <v>3</v>
      </c>
      <c r="G400" s="22">
        <v>3</v>
      </c>
      <c r="H400" s="13">
        <v>3</v>
      </c>
      <c r="I400" s="22">
        <v>2</v>
      </c>
      <c r="J400" s="13">
        <v>2</v>
      </c>
      <c r="K400" s="22">
        <v>1</v>
      </c>
      <c r="L400" s="13">
        <v>1</v>
      </c>
      <c r="M400" s="22">
        <v>1</v>
      </c>
      <c r="N400" s="13">
        <v>1</v>
      </c>
    </row>
    <row r="401" spans="1:15" outlineLevel="1">
      <c r="A401" s="405"/>
      <c r="B401" s="42"/>
      <c r="C401" s="4" t="s">
        <v>103</v>
      </c>
      <c r="D401" s="30"/>
      <c r="E401" s="18">
        <v>3</v>
      </c>
      <c r="F401" s="13">
        <v>3</v>
      </c>
      <c r="G401" s="22">
        <v>3</v>
      </c>
      <c r="H401" s="13">
        <v>3</v>
      </c>
      <c r="I401" s="22">
        <v>2</v>
      </c>
      <c r="J401" s="13">
        <v>2</v>
      </c>
      <c r="K401" s="22">
        <v>2</v>
      </c>
      <c r="L401" s="13">
        <v>2</v>
      </c>
      <c r="M401" s="22">
        <v>2</v>
      </c>
      <c r="N401" s="13">
        <v>2</v>
      </c>
    </row>
    <row r="402" spans="1:15" ht="33" outlineLevel="1">
      <c r="A402" s="403" t="s">
        <v>1129</v>
      </c>
      <c r="B402" s="42"/>
      <c r="C402" s="4" t="s">
        <v>112</v>
      </c>
      <c r="D402" s="30"/>
      <c r="E402" s="18">
        <v>3</v>
      </c>
      <c r="F402" s="13">
        <v>3</v>
      </c>
      <c r="G402" s="22">
        <v>3</v>
      </c>
      <c r="H402" s="13">
        <v>3</v>
      </c>
      <c r="I402" s="22">
        <v>3</v>
      </c>
      <c r="J402" s="13">
        <v>3</v>
      </c>
      <c r="K402" s="22">
        <v>2</v>
      </c>
      <c r="L402" s="13">
        <v>2</v>
      </c>
      <c r="M402" s="22">
        <v>1</v>
      </c>
      <c r="N402" s="13">
        <v>1</v>
      </c>
    </row>
    <row r="403" spans="1:15" ht="33" outlineLevel="1">
      <c r="A403" s="405"/>
      <c r="B403" s="42"/>
      <c r="C403" s="4" t="s">
        <v>113</v>
      </c>
      <c r="D403" s="30"/>
      <c r="E403" s="18">
        <v>3</v>
      </c>
      <c r="F403" s="13">
        <v>3</v>
      </c>
      <c r="G403" s="22">
        <v>3</v>
      </c>
      <c r="H403" s="13">
        <v>3</v>
      </c>
      <c r="I403" s="22">
        <v>3</v>
      </c>
      <c r="J403" s="13">
        <v>3</v>
      </c>
      <c r="K403" s="22">
        <v>2</v>
      </c>
      <c r="L403" s="13">
        <v>2</v>
      </c>
      <c r="M403" s="22">
        <v>1</v>
      </c>
      <c r="N403" s="13">
        <v>1</v>
      </c>
    </row>
    <row r="404" spans="1:15" outlineLevel="1">
      <c r="A404" s="106" t="s">
        <v>1130</v>
      </c>
      <c r="B404" s="100"/>
      <c r="C404" s="106"/>
      <c r="D404" s="107"/>
      <c r="E404" s="97"/>
      <c r="F404" s="98"/>
      <c r="G404" s="99"/>
      <c r="H404" s="98"/>
      <c r="I404" s="99"/>
      <c r="J404" s="98"/>
      <c r="K404" s="99"/>
      <c r="L404" s="98"/>
      <c r="M404" s="99"/>
      <c r="N404" s="98"/>
      <c r="O404" s="1"/>
    </row>
    <row r="405" spans="1:15" outlineLevel="1">
      <c r="A405" s="42" t="s">
        <v>1131</v>
      </c>
      <c r="B405" s="42"/>
      <c r="C405" s="4" t="s">
        <v>155</v>
      </c>
      <c r="D405" s="30"/>
      <c r="E405" s="18">
        <v>3</v>
      </c>
      <c r="F405" s="13">
        <v>3</v>
      </c>
      <c r="G405" s="22">
        <v>3</v>
      </c>
      <c r="H405" s="13">
        <v>3</v>
      </c>
      <c r="I405" s="22">
        <v>3</v>
      </c>
      <c r="J405" s="13">
        <v>3</v>
      </c>
      <c r="K405" s="22">
        <v>2</v>
      </c>
      <c r="L405" s="13">
        <v>2</v>
      </c>
      <c r="M405" s="22">
        <v>1</v>
      </c>
      <c r="N405" s="13">
        <v>1</v>
      </c>
    </row>
    <row r="406" spans="1:15" outlineLevel="1">
      <c r="A406" s="42" t="s">
        <v>1133</v>
      </c>
      <c r="B406" s="42"/>
      <c r="C406" s="4" t="s">
        <v>156</v>
      </c>
      <c r="D406" s="30"/>
      <c r="E406" s="18">
        <v>3</v>
      </c>
      <c r="F406" s="13">
        <v>3</v>
      </c>
      <c r="G406" s="22">
        <v>3</v>
      </c>
      <c r="H406" s="13">
        <v>3</v>
      </c>
      <c r="I406" s="22">
        <v>3</v>
      </c>
      <c r="J406" s="13">
        <v>3</v>
      </c>
      <c r="K406" s="22">
        <v>3</v>
      </c>
      <c r="L406" s="13">
        <v>3</v>
      </c>
      <c r="M406" s="22">
        <v>1</v>
      </c>
      <c r="N406" s="13">
        <v>1</v>
      </c>
    </row>
    <row r="407" spans="1:15" outlineLevel="1">
      <c r="A407" s="42" t="s">
        <v>1134</v>
      </c>
      <c r="B407" s="42"/>
      <c r="C407" s="4" t="s">
        <v>157</v>
      </c>
      <c r="D407" s="30"/>
      <c r="E407" s="18">
        <v>3</v>
      </c>
      <c r="F407" s="13">
        <v>3</v>
      </c>
      <c r="G407" s="22">
        <v>3</v>
      </c>
      <c r="H407" s="13">
        <v>3</v>
      </c>
      <c r="I407" s="22">
        <v>3</v>
      </c>
      <c r="J407" s="13">
        <v>3</v>
      </c>
      <c r="K407" s="22">
        <v>2</v>
      </c>
      <c r="L407" s="13">
        <v>2</v>
      </c>
      <c r="M407" s="22">
        <v>1</v>
      </c>
      <c r="N407" s="13">
        <v>1</v>
      </c>
    </row>
    <row r="408" spans="1:15" outlineLevel="1">
      <c r="A408" s="42" t="s">
        <v>1135</v>
      </c>
      <c r="B408" s="42"/>
      <c r="C408" s="4" t="s">
        <v>158</v>
      </c>
      <c r="D408" s="30"/>
      <c r="E408" s="18">
        <v>3</v>
      </c>
      <c r="F408" s="13">
        <v>3</v>
      </c>
      <c r="G408" s="22">
        <v>3</v>
      </c>
      <c r="H408" s="13">
        <v>3</v>
      </c>
      <c r="I408" s="22">
        <v>2</v>
      </c>
      <c r="J408" s="13">
        <v>2</v>
      </c>
      <c r="K408" s="22">
        <v>2</v>
      </c>
      <c r="L408" s="13">
        <v>2</v>
      </c>
      <c r="M408" s="22">
        <v>1</v>
      </c>
      <c r="N408" s="13">
        <v>1</v>
      </c>
    </row>
    <row r="409" spans="1:15" outlineLevel="1">
      <c r="A409" s="42" t="s">
        <v>1136</v>
      </c>
      <c r="B409" s="42"/>
      <c r="C409" s="4" t="s">
        <v>159</v>
      </c>
      <c r="D409" s="30"/>
      <c r="E409" s="18">
        <v>3</v>
      </c>
      <c r="F409" s="13">
        <v>3</v>
      </c>
      <c r="G409" s="22">
        <v>2</v>
      </c>
      <c r="H409" s="13">
        <v>2</v>
      </c>
      <c r="I409" s="22">
        <v>1</v>
      </c>
      <c r="J409" s="13">
        <v>1</v>
      </c>
      <c r="K409" s="22">
        <v>1</v>
      </c>
      <c r="L409" s="13">
        <v>1</v>
      </c>
      <c r="M409" s="22">
        <v>1</v>
      </c>
      <c r="N409" s="13">
        <v>1</v>
      </c>
    </row>
    <row r="410" spans="1:15" outlineLevel="1">
      <c r="A410" s="42" t="s">
        <v>1137</v>
      </c>
      <c r="B410" s="42"/>
      <c r="C410" s="4" t="s">
        <v>160</v>
      </c>
      <c r="D410" s="30"/>
      <c r="E410" s="18">
        <v>3</v>
      </c>
      <c r="F410" s="13">
        <v>3</v>
      </c>
      <c r="G410" s="22">
        <v>3</v>
      </c>
      <c r="H410" s="13">
        <v>3</v>
      </c>
      <c r="I410" s="22">
        <v>3</v>
      </c>
      <c r="J410" s="13">
        <v>3</v>
      </c>
      <c r="K410" s="22">
        <v>2</v>
      </c>
      <c r="L410" s="13">
        <v>2</v>
      </c>
      <c r="M410" s="22">
        <v>1</v>
      </c>
      <c r="N410" s="13">
        <v>1</v>
      </c>
    </row>
    <row r="411" spans="1:15" ht="18">
      <c r="A411" s="88" t="s">
        <v>728</v>
      </c>
      <c r="B411" s="85"/>
      <c r="C411" s="86"/>
      <c r="D411" s="87"/>
      <c r="E411" s="84"/>
      <c r="F411" s="84"/>
      <c r="G411" s="84"/>
      <c r="H411" s="84"/>
      <c r="I411" s="84"/>
      <c r="J411" s="84"/>
      <c r="K411" s="84"/>
      <c r="L411" s="84"/>
      <c r="M411" s="84"/>
      <c r="N411" s="84"/>
      <c r="O411" s="25"/>
    </row>
    <row r="412" spans="1:15" outlineLevel="1">
      <c r="A412" s="106" t="s">
        <v>1138</v>
      </c>
      <c r="B412" s="100"/>
      <c r="C412" s="106"/>
      <c r="D412" s="107"/>
      <c r="E412" s="97"/>
      <c r="F412" s="98"/>
      <c r="G412" s="99"/>
      <c r="H412" s="98"/>
      <c r="I412" s="99"/>
      <c r="J412" s="98"/>
      <c r="K412" s="99"/>
      <c r="L412" s="98"/>
      <c r="M412" s="99"/>
      <c r="N412" s="98"/>
      <c r="O412" s="1"/>
    </row>
    <row r="413" spans="1:15" outlineLevel="1">
      <c r="A413" s="42" t="s">
        <v>1132</v>
      </c>
      <c r="B413" s="42"/>
      <c r="C413" s="4" t="s">
        <v>142</v>
      </c>
      <c r="D413" s="30"/>
      <c r="E413" s="18">
        <v>3</v>
      </c>
      <c r="F413" s="13">
        <v>3</v>
      </c>
      <c r="G413" s="22">
        <v>3</v>
      </c>
      <c r="H413" s="13">
        <v>3</v>
      </c>
      <c r="I413" s="22">
        <v>2</v>
      </c>
      <c r="J413" s="13">
        <v>2</v>
      </c>
      <c r="K413" s="22">
        <v>1</v>
      </c>
      <c r="L413" s="13">
        <v>1</v>
      </c>
      <c r="M413" s="22">
        <v>1</v>
      </c>
      <c r="N413" s="13">
        <v>1</v>
      </c>
    </row>
    <row r="414" spans="1:15" ht="33" outlineLevel="1">
      <c r="A414" s="42" t="s">
        <v>1139</v>
      </c>
      <c r="B414" s="42"/>
      <c r="C414" s="4" t="s">
        <v>203</v>
      </c>
      <c r="D414" s="30"/>
      <c r="E414" s="18">
        <v>3</v>
      </c>
      <c r="F414" s="13">
        <v>3</v>
      </c>
      <c r="G414" s="22">
        <v>3</v>
      </c>
      <c r="H414" s="13">
        <v>3</v>
      </c>
      <c r="I414" s="22">
        <v>3</v>
      </c>
      <c r="J414" s="13">
        <v>3</v>
      </c>
      <c r="K414" s="22">
        <v>2</v>
      </c>
      <c r="L414" s="13">
        <v>2</v>
      </c>
      <c r="M414" s="22">
        <v>1</v>
      </c>
      <c r="N414" s="13">
        <v>1</v>
      </c>
    </row>
    <row r="415" spans="1:15" ht="33" outlineLevel="1">
      <c r="A415" s="42" t="s">
        <v>1140</v>
      </c>
      <c r="B415" s="42"/>
      <c r="C415" s="4" t="s">
        <v>204</v>
      </c>
      <c r="D415" s="30"/>
      <c r="E415" s="18">
        <v>3</v>
      </c>
      <c r="F415" s="13">
        <v>3</v>
      </c>
      <c r="G415" s="22">
        <v>2</v>
      </c>
      <c r="H415" s="13">
        <v>2</v>
      </c>
      <c r="I415" s="22">
        <v>1</v>
      </c>
      <c r="J415" s="13">
        <v>1</v>
      </c>
      <c r="K415" s="22">
        <v>1</v>
      </c>
      <c r="L415" s="13">
        <v>1</v>
      </c>
      <c r="M415" s="22">
        <v>1</v>
      </c>
      <c r="N415" s="13">
        <v>1</v>
      </c>
    </row>
    <row r="416" spans="1:15" ht="33" outlineLevel="1">
      <c r="A416" s="42" t="s">
        <v>1141</v>
      </c>
      <c r="B416" s="42"/>
      <c r="C416" s="4" t="s">
        <v>199</v>
      </c>
      <c r="D416" s="30"/>
      <c r="E416" s="18">
        <v>3</v>
      </c>
      <c r="F416" s="13">
        <v>3</v>
      </c>
      <c r="G416" s="22">
        <v>3</v>
      </c>
      <c r="H416" s="13">
        <v>3</v>
      </c>
      <c r="I416" s="22">
        <v>3</v>
      </c>
      <c r="J416" s="13">
        <v>3</v>
      </c>
      <c r="K416" s="22">
        <v>3</v>
      </c>
      <c r="L416" s="13">
        <v>3</v>
      </c>
      <c r="M416" s="22">
        <v>3</v>
      </c>
      <c r="N416" s="13">
        <v>3</v>
      </c>
    </row>
    <row r="417" spans="1:15" outlineLevel="1">
      <c r="A417" s="42" t="s">
        <v>1142</v>
      </c>
      <c r="B417" s="42"/>
      <c r="C417" s="4" t="s">
        <v>143</v>
      </c>
      <c r="D417" s="30"/>
      <c r="E417" s="18">
        <v>3</v>
      </c>
      <c r="F417" s="13">
        <v>3</v>
      </c>
      <c r="G417" s="22">
        <v>3</v>
      </c>
      <c r="H417" s="13">
        <v>3</v>
      </c>
      <c r="I417" s="22">
        <v>3</v>
      </c>
      <c r="J417" s="13">
        <v>3</v>
      </c>
      <c r="K417" s="22">
        <v>2</v>
      </c>
      <c r="L417" s="13">
        <v>2</v>
      </c>
      <c r="M417" s="22">
        <v>1</v>
      </c>
      <c r="N417" s="13">
        <v>1</v>
      </c>
    </row>
    <row r="418" spans="1:15" outlineLevel="1">
      <c r="A418" s="42" t="s">
        <v>1143</v>
      </c>
      <c r="B418" s="42"/>
      <c r="C418" s="4" t="s">
        <v>144</v>
      </c>
      <c r="D418" s="30"/>
      <c r="E418" s="18">
        <v>3</v>
      </c>
      <c r="F418" s="13">
        <v>3</v>
      </c>
      <c r="G418" s="22">
        <v>2</v>
      </c>
      <c r="H418" s="13">
        <v>2</v>
      </c>
      <c r="I418" s="22">
        <v>1</v>
      </c>
      <c r="J418" s="13">
        <v>1</v>
      </c>
      <c r="K418" s="22">
        <v>1</v>
      </c>
      <c r="L418" s="13">
        <v>1</v>
      </c>
      <c r="M418" s="22">
        <v>1</v>
      </c>
      <c r="N418" s="13">
        <v>1</v>
      </c>
    </row>
    <row r="419" spans="1:15" outlineLevel="1">
      <c r="A419" s="42" t="s">
        <v>1144</v>
      </c>
      <c r="B419" s="42"/>
      <c r="C419" s="4" t="s">
        <v>145</v>
      </c>
      <c r="D419" s="30"/>
      <c r="E419" s="18">
        <v>3</v>
      </c>
      <c r="F419" s="13">
        <v>3</v>
      </c>
      <c r="G419" s="22">
        <v>3</v>
      </c>
      <c r="H419" s="13">
        <v>3</v>
      </c>
      <c r="I419" s="22">
        <v>2</v>
      </c>
      <c r="J419" s="13">
        <v>2</v>
      </c>
      <c r="K419" s="22">
        <v>1</v>
      </c>
      <c r="L419" s="13">
        <v>1</v>
      </c>
      <c r="M419" s="22">
        <v>1</v>
      </c>
      <c r="N419" s="13">
        <v>1</v>
      </c>
    </row>
    <row r="420" spans="1:15" outlineLevel="1">
      <c r="A420" s="42" t="s">
        <v>1145</v>
      </c>
      <c r="B420" s="42"/>
      <c r="C420" s="4" t="s">
        <v>146</v>
      </c>
      <c r="D420" s="30"/>
      <c r="E420" s="18">
        <v>3</v>
      </c>
      <c r="F420" s="13">
        <v>3</v>
      </c>
      <c r="G420" s="22">
        <v>3</v>
      </c>
      <c r="H420" s="13">
        <v>3</v>
      </c>
      <c r="I420" s="22">
        <v>3</v>
      </c>
      <c r="J420" s="13">
        <v>3</v>
      </c>
      <c r="K420" s="22">
        <v>3</v>
      </c>
      <c r="L420" s="13">
        <v>3</v>
      </c>
      <c r="M420" s="22">
        <v>3</v>
      </c>
      <c r="N420" s="13">
        <v>3</v>
      </c>
    </row>
    <row r="421" spans="1:15" outlineLevel="1">
      <c r="A421" s="42" t="s">
        <v>1146</v>
      </c>
      <c r="B421" s="42"/>
      <c r="C421" s="4" t="s">
        <v>147</v>
      </c>
      <c r="D421" s="30"/>
      <c r="E421" s="18">
        <v>3</v>
      </c>
      <c r="F421" s="13">
        <v>3</v>
      </c>
      <c r="G421" s="22">
        <v>3</v>
      </c>
      <c r="H421" s="13">
        <v>3</v>
      </c>
      <c r="I421" s="22">
        <v>3</v>
      </c>
      <c r="J421" s="13">
        <v>3</v>
      </c>
      <c r="K421" s="22">
        <v>3</v>
      </c>
      <c r="L421" s="13">
        <v>3</v>
      </c>
      <c r="M421" s="22">
        <v>3</v>
      </c>
      <c r="N421" s="13">
        <v>3</v>
      </c>
    </row>
    <row r="422" spans="1:15" outlineLevel="1">
      <c r="A422" s="42" t="s">
        <v>1147</v>
      </c>
      <c r="B422" s="42"/>
      <c r="C422" s="4" t="s">
        <v>148</v>
      </c>
      <c r="D422" s="30"/>
      <c r="E422" s="18">
        <v>3</v>
      </c>
      <c r="F422" s="13">
        <v>3</v>
      </c>
      <c r="G422" s="22">
        <v>3</v>
      </c>
      <c r="H422" s="13">
        <v>3</v>
      </c>
      <c r="I422" s="22">
        <v>3</v>
      </c>
      <c r="J422" s="13">
        <v>3</v>
      </c>
      <c r="K422" s="22">
        <v>3</v>
      </c>
      <c r="L422" s="13">
        <v>3</v>
      </c>
      <c r="M422" s="22">
        <v>2</v>
      </c>
      <c r="N422" s="13">
        <v>2</v>
      </c>
    </row>
    <row r="423" spans="1:15" outlineLevel="1">
      <c r="A423" s="42" t="s">
        <v>1148</v>
      </c>
      <c r="B423" s="42"/>
      <c r="C423" s="4" t="s">
        <v>149</v>
      </c>
      <c r="D423" s="30"/>
      <c r="E423" s="18">
        <v>3</v>
      </c>
      <c r="F423" s="13">
        <v>3</v>
      </c>
      <c r="G423" s="22">
        <v>3</v>
      </c>
      <c r="H423" s="13">
        <v>3</v>
      </c>
      <c r="I423" s="22">
        <v>3</v>
      </c>
      <c r="J423" s="13">
        <v>3</v>
      </c>
      <c r="K423" s="22">
        <v>3</v>
      </c>
      <c r="L423" s="13">
        <v>3</v>
      </c>
      <c r="M423" s="22">
        <v>2</v>
      </c>
      <c r="N423" s="13">
        <v>2</v>
      </c>
    </row>
    <row r="424" spans="1:15" outlineLevel="1">
      <c r="A424" s="42" t="s">
        <v>1149</v>
      </c>
      <c r="B424" s="42"/>
      <c r="C424" s="4" t="s">
        <v>150</v>
      </c>
      <c r="D424" s="30"/>
      <c r="E424" s="18">
        <v>3</v>
      </c>
      <c r="F424" s="13">
        <v>3</v>
      </c>
      <c r="G424" s="22">
        <v>3</v>
      </c>
      <c r="H424" s="13">
        <v>3</v>
      </c>
      <c r="I424" s="22">
        <v>3</v>
      </c>
      <c r="J424" s="13">
        <v>3</v>
      </c>
      <c r="K424" s="22">
        <v>3</v>
      </c>
      <c r="L424" s="13">
        <v>3</v>
      </c>
      <c r="M424" s="22">
        <v>2</v>
      </c>
      <c r="N424" s="13">
        <v>2</v>
      </c>
    </row>
    <row r="425" spans="1:15" outlineLevel="1">
      <c r="A425" s="42" t="s">
        <v>1150</v>
      </c>
      <c r="B425" s="42"/>
      <c r="C425" s="4" t="s">
        <v>151</v>
      </c>
      <c r="D425" s="30"/>
      <c r="E425" s="18">
        <v>3</v>
      </c>
      <c r="F425" s="13">
        <v>3</v>
      </c>
      <c r="G425" s="22">
        <v>3</v>
      </c>
      <c r="H425" s="13">
        <v>3</v>
      </c>
      <c r="I425" s="22">
        <v>2</v>
      </c>
      <c r="J425" s="13">
        <v>2</v>
      </c>
      <c r="K425" s="22">
        <v>1</v>
      </c>
      <c r="L425" s="13">
        <v>1</v>
      </c>
      <c r="M425" s="22">
        <v>1</v>
      </c>
      <c r="N425" s="13">
        <v>1</v>
      </c>
    </row>
    <row r="426" spans="1:15" outlineLevel="1">
      <c r="A426" s="42" t="s">
        <v>1151</v>
      </c>
      <c r="B426" s="42"/>
      <c r="C426" s="4" t="s">
        <v>152</v>
      </c>
      <c r="D426" s="30"/>
      <c r="E426" s="18">
        <v>3</v>
      </c>
      <c r="F426" s="13">
        <v>3</v>
      </c>
      <c r="G426" s="22">
        <v>3</v>
      </c>
      <c r="H426" s="13">
        <v>3</v>
      </c>
      <c r="I426" s="22">
        <v>3</v>
      </c>
      <c r="J426" s="13">
        <v>3</v>
      </c>
      <c r="K426" s="22">
        <v>3</v>
      </c>
      <c r="L426" s="13">
        <v>3</v>
      </c>
      <c r="M426" s="22">
        <v>2</v>
      </c>
      <c r="N426" s="13">
        <v>2</v>
      </c>
    </row>
    <row r="427" spans="1:15" outlineLevel="1">
      <c r="A427" s="106" t="s">
        <v>1152</v>
      </c>
      <c r="B427" s="100"/>
      <c r="C427" s="106"/>
      <c r="D427" s="107"/>
      <c r="E427" s="97"/>
      <c r="F427" s="98"/>
      <c r="G427" s="99"/>
      <c r="H427" s="98"/>
      <c r="I427" s="99"/>
      <c r="J427" s="98"/>
      <c r="K427" s="99"/>
      <c r="L427" s="98"/>
      <c r="M427" s="99"/>
      <c r="N427" s="98"/>
      <c r="O427" s="1"/>
    </row>
    <row r="428" spans="1:15" outlineLevel="2">
      <c r="A428" s="73" t="s">
        <v>173</v>
      </c>
      <c r="B428" s="108"/>
      <c r="C428" s="73"/>
      <c r="D428" s="109"/>
      <c r="E428" s="19"/>
      <c r="F428" s="14"/>
      <c r="G428" s="23"/>
      <c r="H428" s="14"/>
      <c r="I428" s="23"/>
      <c r="J428" s="14"/>
      <c r="K428" s="23"/>
      <c r="L428" s="14"/>
      <c r="M428" s="23"/>
      <c r="N428" s="14"/>
      <c r="O428" s="1"/>
    </row>
    <row r="429" spans="1:15" outlineLevel="3">
      <c r="A429" s="42"/>
      <c r="B429" s="42"/>
      <c r="C429" s="4" t="s">
        <v>174</v>
      </c>
      <c r="D429" s="30"/>
      <c r="E429" s="18">
        <v>3</v>
      </c>
      <c r="F429" s="13">
        <v>3</v>
      </c>
      <c r="G429" s="22">
        <v>3</v>
      </c>
      <c r="H429" s="13">
        <v>3</v>
      </c>
      <c r="I429" s="22">
        <v>2</v>
      </c>
      <c r="J429" s="13">
        <v>2</v>
      </c>
      <c r="K429" s="22">
        <v>1</v>
      </c>
      <c r="L429" s="13">
        <v>1</v>
      </c>
      <c r="M429" s="22">
        <v>1</v>
      </c>
      <c r="N429" s="13">
        <v>1</v>
      </c>
    </row>
    <row r="430" spans="1:15" outlineLevel="3">
      <c r="A430" s="42"/>
      <c r="B430" s="42"/>
      <c r="C430" s="4" t="s">
        <v>175</v>
      </c>
      <c r="D430" s="30"/>
      <c r="E430" s="18">
        <v>3</v>
      </c>
      <c r="F430" s="13">
        <v>3</v>
      </c>
      <c r="G430" s="22">
        <v>3</v>
      </c>
      <c r="H430" s="13">
        <v>3</v>
      </c>
      <c r="I430" s="22">
        <v>2</v>
      </c>
      <c r="J430" s="13">
        <v>2</v>
      </c>
      <c r="K430" s="22">
        <v>1</v>
      </c>
      <c r="L430" s="13">
        <v>1</v>
      </c>
      <c r="M430" s="22">
        <v>1</v>
      </c>
      <c r="N430" s="13">
        <v>1</v>
      </c>
    </row>
    <row r="431" spans="1:15" outlineLevel="3">
      <c r="A431" s="42"/>
      <c r="B431" s="42"/>
      <c r="C431" s="4" t="s">
        <v>177</v>
      </c>
      <c r="D431" s="30"/>
      <c r="E431" s="18">
        <v>3</v>
      </c>
      <c r="F431" s="13">
        <v>3</v>
      </c>
      <c r="G431" s="22">
        <v>3</v>
      </c>
      <c r="H431" s="13">
        <v>3</v>
      </c>
      <c r="I431" s="22">
        <v>2</v>
      </c>
      <c r="J431" s="13">
        <v>2</v>
      </c>
      <c r="K431" s="22">
        <v>1</v>
      </c>
      <c r="L431" s="13">
        <v>1</v>
      </c>
      <c r="M431" s="22">
        <v>1</v>
      </c>
      <c r="N431" s="13">
        <v>1</v>
      </c>
    </row>
    <row r="432" spans="1:15" outlineLevel="3">
      <c r="A432" s="42"/>
      <c r="B432" s="42"/>
      <c r="C432" s="4" t="s">
        <v>176</v>
      </c>
      <c r="D432" s="30"/>
      <c r="E432" s="18">
        <v>3</v>
      </c>
      <c r="F432" s="13">
        <v>3</v>
      </c>
      <c r="G432" s="22">
        <v>3</v>
      </c>
      <c r="H432" s="13">
        <v>3</v>
      </c>
      <c r="I432" s="22">
        <v>2</v>
      </c>
      <c r="J432" s="13">
        <v>2</v>
      </c>
      <c r="K432" s="22">
        <v>1</v>
      </c>
      <c r="L432" s="13">
        <v>1</v>
      </c>
      <c r="M432" s="22">
        <v>1</v>
      </c>
      <c r="N432" s="13">
        <v>1</v>
      </c>
    </row>
    <row r="433" spans="1:15" outlineLevel="3">
      <c r="A433" s="42"/>
      <c r="B433" s="42"/>
      <c r="C433" s="4" t="s">
        <v>178</v>
      </c>
      <c r="D433" s="30"/>
      <c r="E433" s="18">
        <v>3</v>
      </c>
      <c r="F433" s="13">
        <v>3</v>
      </c>
      <c r="G433" s="22">
        <v>2</v>
      </c>
      <c r="H433" s="13">
        <v>2</v>
      </c>
      <c r="I433" s="22">
        <v>1</v>
      </c>
      <c r="J433" s="13">
        <v>1</v>
      </c>
      <c r="K433" s="22">
        <v>1</v>
      </c>
      <c r="L433" s="13">
        <v>1</v>
      </c>
      <c r="M433" s="22">
        <v>1</v>
      </c>
      <c r="N433" s="13">
        <v>1</v>
      </c>
    </row>
    <row r="434" spans="1:15" ht="33" outlineLevel="3">
      <c r="A434" s="42"/>
      <c r="B434" s="42"/>
      <c r="C434" s="4" t="s">
        <v>179</v>
      </c>
      <c r="D434" s="30"/>
      <c r="E434" s="18">
        <v>3</v>
      </c>
      <c r="F434" s="13">
        <v>3</v>
      </c>
      <c r="G434" s="22">
        <v>3</v>
      </c>
      <c r="H434" s="13">
        <v>3</v>
      </c>
      <c r="I434" s="22">
        <v>2</v>
      </c>
      <c r="J434" s="13">
        <v>2</v>
      </c>
      <c r="K434" s="22">
        <v>1</v>
      </c>
      <c r="L434" s="13">
        <v>1</v>
      </c>
      <c r="M434" s="22">
        <v>1</v>
      </c>
      <c r="N434" s="13">
        <v>1</v>
      </c>
    </row>
    <row r="435" spans="1:15" outlineLevel="2">
      <c r="A435" s="73" t="s">
        <v>180</v>
      </c>
      <c r="B435" s="108"/>
      <c r="C435" s="73"/>
      <c r="D435" s="109"/>
      <c r="E435" s="19"/>
      <c r="F435" s="14"/>
      <c r="G435" s="23"/>
      <c r="H435" s="14"/>
      <c r="I435" s="23"/>
      <c r="J435" s="14"/>
      <c r="K435" s="23"/>
      <c r="L435" s="14"/>
      <c r="M435" s="23"/>
      <c r="N435" s="14"/>
      <c r="O435" s="1"/>
    </row>
    <row r="436" spans="1:15" outlineLevel="3">
      <c r="A436" s="42"/>
      <c r="B436" s="42"/>
      <c r="C436" s="4" t="s">
        <v>181</v>
      </c>
      <c r="D436" s="30"/>
      <c r="E436" s="18">
        <v>3</v>
      </c>
      <c r="F436" s="13">
        <v>3</v>
      </c>
      <c r="G436" s="22">
        <v>3</v>
      </c>
      <c r="H436" s="13">
        <v>3</v>
      </c>
      <c r="I436" s="22">
        <v>2</v>
      </c>
      <c r="J436" s="13">
        <v>2</v>
      </c>
      <c r="K436" s="22">
        <v>1</v>
      </c>
      <c r="L436" s="13">
        <v>1</v>
      </c>
      <c r="M436" s="22">
        <v>1</v>
      </c>
      <c r="N436" s="13">
        <v>1</v>
      </c>
    </row>
    <row r="437" spans="1:15" outlineLevel="3">
      <c r="A437" s="42"/>
      <c r="B437" s="42"/>
      <c r="C437" s="4" t="s">
        <v>185</v>
      </c>
      <c r="D437" s="30"/>
      <c r="E437" s="18">
        <v>3</v>
      </c>
      <c r="F437" s="13">
        <v>3</v>
      </c>
      <c r="G437" s="22">
        <v>3</v>
      </c>
      <c r="H437" s="13">
        <v>3</v>
      </c>
      <c r="I437" s="22">
        <v>2</v>
      </c>
      <c r="J437" s="13">
        <v>2</v>
      </c>
      <c r="K437" s="22">
        <v>1</v>
      </c>
      <c r="L437" s="13">
        <v>1</v>
      </c>
      <c r="M437" s="22">
        <v>1</v>
      </c>
      <c r="N437" s="13">
        <v>1</v>
      </c>
    </row>
    <row r="438" spans="1:15" outlineLevel="3">
      <c r="A438" s="42"/>
      <c r="B438" s="42"/>
      <c r="C438" s="4" t="s">
        <v>186</v>
      </c>
      <c r="D438" s="30"/>
      <c r="E438" s="18">
        <v>3</v>
      </c>
      <c r="F438" s="13">
        <v>3</v>
      </c>
      <c r="G438" s="22">
        <v>3</v>
      </c>
      <c r="H438" s="13">
        <v>3</v>
      </c>
      <c r="I438" s="22">
        <v>2</v>
      </c>
      <c r="J438" s="13">
        <v>2</v>
      </c>
      <c r="K438" s="22">
        <v>1</v>
      </c>
      <c r="L438" s="13">
        <v>1</v>
      </c>
      <c r="M438" s="22">
        <v>1</v>
      </c>
      <c r="N438" s="13">
        <v>1</v>
      </c>
    </row>
    <row r="439" spans="1:15" outlineLevel="3">
      <c r="A439" s="42"/>
      <c r="B439" s="42"/>
      <c r="C439" s="4" t="s">
        <v>182</v>
      </c>
      <c r="D439" s="30"/>
      <c r="E439" s="18">
        <v>3</v>
      </c>
      <c r="F439" s="13">
        <v>3</v>
      </c>
      <c r="G439" s="22">
        <v>3</v>
      </c>
      <c r="H439" s="13">
        <v>3</v>
      </c>
      <c r="I439" s="22">
        <v>2</v>
      </c>
      <c r="J439" s="13">
        <v>2</v>
      </c>
      <c r="K439" s="22">
        <v>1</v>
      </c>
      <c r="L439" s="13">
        <v>1</v>
      </c>
      <c r="M439" s="22">
        <v>1</v>
      </c>
      <c r="N439" s="13">
        <v>1</v>
      </c>
    </row>
    <row r="440" spans="1:15" ht="33" outlineLevel="3">
      <c r="A440" s="42"/>
      <c r="B440" s="42"/>
      <c r="C440" s="4" t="s">
        <v>183</v>
      </c>
      <c r="D440" s="30"/>
      <c r="E440" s="18">
        <v>3</v>
      </c>
      <c r="F440" s="13">
        <v>3</v>
      </c>
      <c r="G440" s="22">
        <v>3</v>
      </c>
      <c r="H440" s="13">
        <v>3</v>
      </c>
      <c r="I440" s="22">
        <v>3</v>
      </c>
      <c r="J440" s="13">
        <v>3</v>
      </c>
      <c r="K440" s="22">
        <v>2</v>
      </c>
      <c r="L440" s="13">
        <v>2</v>
      </c>
      <c r="M440" s="22">
        <v>2</v>
      </c>
      <c r="N440" s="13">
        <v>2</v>
      </c>
    </row>
    <row r="441" spans="1:15" ht="33" outlineLevel="3">
      <c r="A441" s="42"/>
      <c r="B441" s="42"/>
      <c r="C441" s="4" t="s">
        <v>184</v>
      </c>
      <c r="D441" s="30"/>
      <c r="E441" s="18">
        <v>3</v>
      </c>
      <c r="F441" s="13">
        <v>3</v>
      </c>
      <c r="G441" s="22">
        <v>3</v>
      </c>
      <c r="H441" s="13">
        <v>3</v>
      </c>
      <c r="I441" s="22">
        <v>3</v>
      </c>
      <c r="J441" s="13">
        <v>3</v>
      </c>
      <c r="K441" s="22">
        <v>2</v>
      </c>
      <c r="L441" s="13">
        <v>2</v>
      </c>
      <c r="M441" s="22">
        <v>2</v>
      </c>
      <c r="N441" s="13">
        <v>2</v>
      </c>
    </row>
    <row r="442" spans="1:15" outlineLevel="2">
      <c r="A442" s="73" t="s">
        <v>188</v>
      </c>
      <c r="B442" s="108"/>
      <c r="C442" s="73"/>
      <c r="D442" s="109"/>
      <c r="E442" s="19"/>
      <c r="F442" s="14"/>
      <c r="G442" s="23"/>
      <c r="H442" s="14"/>
      <c r="I442" s="23"/>
      <c r="J442" s="14"/>
      <c r="K442" s="23"/>
      <c r="L442" s="14"/>
      <c r="M442" s="23"/>
      <c r="N442" s="14"/>
      <c r="O442" s="1"/>
    </row>
    <row r="443" spans="1:15" ht="33" outlineLevel="3">
      <c r="A443" s="42"/>
      <c r="B443" s="42"/>
      <c r="C443" s="4" t="s">
        <v>189</v>
      </c>
      <c r="D443" s="30"/>
      <c r="E443" s="18">
        <v>3</v>
      </c>
      <c r="F443" s="13">
        <v>3</v>
      </c>
      <c r="G443" s="22">
        <v>3</v>
      </c>
      <c r="H443" s="13">
        <v>3</v>
      </c>
      <c r="I443" s="22">
        <v>3</v>
      </c>
      <c r="J443" s="13">
        <v>3</v>
      </c>
      <c r="K443" s="22">
        <v>3</v>
      </c>
      <c r="L443" s="13">
        <v>3</v>
      </c>
      <c r="M443" s="22">
        <v>3</v>
      </c>
      <c r="N443" s="13">
        <v>3</v>
      </c>
    </row>
    <row r="444" spans="1:15" outlineLevel="3">
      <c r="A444" s="42"/>
      <c r="B444" s="42"/>
      <c r="C444" s="4" t="s">
        <v>190</v>
      </c>
      <c r="D444" s="30"/>
      <c r="E444" s="18">
        <v>3</v>
      </c>
      <c r="F444" s="13">
        <v>3</v>
      </c>
      <c r="G444" s="22">
        <v>3</v>
      </c>
      <c r="H444" s="13">
        <v>3</v>
      </c>
      <c r="I444" s="22">
        <v>3</v>
      </c>
      <c r="J444" s="13">
        <v>3</v>
      </c>
      <c r="K444" s="22">
        <v>3</v>
      </c>
      <c r="L444" s="13">
        <v>3</v>
      </c>
      <c r="M444" s="22">
        <v>3</v>
      </c>
      <c r="N444" s="13">
        <v>3</v>
      </c>
    </row>
    <row r="445" spans="1:15" outlineLevel="2">
      <c r="A445" s="73" t="s">
        <v>193</v>
      </c>
      <c r="B445" s="43"/>
      <c r="C445" s="9"/>
      <c r="D445" s="32"/>
      <c r="E445" s="19"/>
      <c r="F445" s="14"/>
      <c r="G445" s="23"/>
      <c r="H445" s="14"/>
      <c r="I445" s="23"/>
      <c r="J445" s="14"/>
      <c r="K445" s="23"/>
      <c r="L445" s="14"/>
      <c r="M445" s="23"/>
      <c r="N445" s="14"/>
      <c r="O445" s="1"/>
    </row>
    <row r="446" spans="1:15" ht="17.25" customHeight="1" outlineLevel="3">
      <c r="A446" s="42"/>
      <c r="B446" s="42"/>
      <c r="C446" s="4" t="s">
        <v>194</v>
      </c>
      <c r="D446" s="30"/>
      <c r="E446" s="18">
        <v>3</v>
      </c>
      <c r="F446" s="13">
        <v>3</v>
      </c>
      <c r="G446" s="22">
        <v>3</v>
      </c>
      <c r="H446" s="13">
        <v>3</v>
      </c>
      <c r="I446" s="22">
        <v>2</v>
      </c>
      <c r="J446" s="13">
        <v>2</v>
      </c>
      <c r="K446" s="22">
        <v>1</v>
      </c>
      <c r="L446" s="13">
        <v>1</v>
      </c>
      <c r="M446" s="22">
        <v>1</v>
      </c>
      <c r="N446" s="13">
        <v>1</v>
      </c>
    </row>
    <row r="447" spans="1:15" outlineLevel="3">
      <c r="A447" s="42"/>
      <c r="B447" s="42"/>
      <c r="C447" s="4" t="s">
        <v>174</v>
      </c>
      <c r="D447" s="30"/>
      <c r="E447" s="18">
        <v>3</v>
      </c>
      <c r="F447" s="13">
        <v>3</v>
      </c>
      <c r="G447" s="22">
        <v>3</v>
      </c>
      <c r="H447" s="13">
        <v>3</v>
      </c>
      <c r="I447" s="22">
        <v>3</v>
      </c>
      <c r="J447" s="13">
        <v>3</v>
      </c>
      <c r="K447" s="22">
        <v>3</v>
      </c>
      <c r="L447" s="13">
        <v>3</v>
      </c>
      <c r="M447" s="22">
        <v>3</v>
      </c>
      <c r="N447" s="13">
        <v>3</v>
      </c>
    </row>
    <row r="448" spans="1:15" outlineLevel="3">
      <c r="A448" s="42"/>
      <c r="B448" s="42"/>
      <c r="C448" s="4" t="s">
        <v>175</v>
      </c>
      <c r="D448" s="30"/>
      <c r="E448" s="18">
        <v>3</v>
      </c>
      <c r="F448" s="13">
        <v>3</v>
      </c>
      <c r="G448" s="22">
        <v>3</v>
      </c>
      <c r="H448" s="13">
        <v>3</v>
      </c>
      <c r="I448" s="22">
        <v>3</v>
      </c>
      <c r="J448" s="13">
        <v>3</v>
      </c>
      <c r="K448" s="22">
        <v>3</v>
      </c>
      <c r="L448" s="13">
        <v>3</v>
      </c>
      <c r="M448" s="22">
        <v>3</v>
      </c>
      <c r="N448" s="13">
        <v>3</v>
      </c>
    </row>
    <row r="449" spans="1:14" outlineLevel="3">
      <c r="A449" s="42"/>
      <c r="B449" s="42"/>
      <c r="C449" s="4" t="s">
        <v>195</v>
      </c>
      <c r="D449" s="30"/>
      <c r="E449" s="18">
        <v>3</v>
      </c>
      <c r="F449" s="13">
        <v>3</v>
      </c>
      <c r="G449" s="22">
        <v>3</v>
      </c>
      <c r="H449" s="13">
        <v>3</v>
      </c>
      <c r="I449" s="22">
        <v>3</v>
      </c>
      <c r="J449" s="13">
        <v>3</v>
      </c>
      <c r="K449" s="22">
        <v>3</v>
      </c>
      <c r="L449" s="13">
        <v>3</v>
      </c>
      <c r="M449" s="22">
        <v>3</v>
      </c>
      <c r="N449" s="13">
        <v>3</v>
      </c>
    </row>
    <row r="450" spans="1:14" outlineLevel="3">
      <c r="A450" s="42"/>
      <c r="B450" s="42"/>
      <c r="C450" s="4" t="s">
        <v>196</v>
      </c>
      <c r="D450" s="30"/>
      <c r="E450" s="18">
        <v>3</v>
      </c>
      <c r="F450" s="13">
        <v>3</v>
      </c>
      <c r="G450" s="22">
        <v>3</v>
      </c>
      <c r="H450" s="13">
        <v>3</v>
      </c>
      <c r="I450" s="22">
        <v>3</v>
      </c>
      <c r="J450" s="13">
        <v>3</v>
      </c>
      <c r="K450" s="22">
        <v>3</v>
      </c>
      <c r="L450" s="13">
        <v>3</v>
      </c>
      <c r="M450" s="22">
        <v>3</v>
      </c>
      <c r="N450" s="13">
        <v>3</v>
      </c>
    </row>
    <row r="451" spans="1:14" outlineLevel="1"/>
    <row r="452" spans="1:14" outlineLevel="1"/>
  </sheetData>
  <autoFilter ref="C1:N450"/>
  <mergeCells count="1085">
    <mergeCell ref="N339:N341"/>
    <mergeCell ref="A352:A353"/>
    <mergeCell ref="B352:B353"/>
    <mergeCell ref="C352:C353"/>
    <mergeCell ref="E352:E353"/>
    <mergeCell ref="G352:G353"/>
    <mergeCell ref="I352:I353"/>
    <mergeCell ref="K352:K353"/>
    <mergeCell ref="M352:M353"/>
    <mergeCell ref="A343:A345"/>
    <mergeCell ref="B343:B345"/>
    <mergeCell ref="C343:C345"/>
    <mergeCell ref="E343:E345"/>
    <mergeCell ref="G343:G345"/>
    <mergeCell ref="I343:I345"/>
    <mergeCell ref="K343:K345"/>
    <mergeCell ref="M343:M345"/>
    <mergeCell ref="A346:A348"/>
    <mergeCell ref="B346:B348"/>
    <mergeCell ref="C346:C348"/>
    <mergeCell ref="E346:E348"/>
    <mergeCell ref="G346:G348"/>
    <mergeCell ref="I346:I348"/>
    <mergeCell ref="K346:K348"/>
    <mergeCell ref="M346:M348"/>
    <mergeCell ref="B333:B335"/>
    <mergeCell ref="C333:C335"/>
    <mergeCell ref="E333:E335"/>
    <mergeCell ref="G333:G335"/>
    <mergeCell ref="I333:I335"/>
    <mergeCell ref="K333:K335"/>
    <mergeCell ref="M333:M335"/>
    <mergeCell ref="A336:A338"/>
    <mergeCell ref="B336:B338"/>
    <mergeCell ref="C336:C338"/>
    <mergeCell ref="E336:E338"/>
    <mergeCell ref="G336:G338"/>
    <mergeCell ref="I336:I338"/>
    <mergeCell ref="A349:A351"/>
    <mergeCell ref="B349:B351"/>
    <mergeCell ref="C349:C351"/>
    <mergeCell ref="E349:E351"/>
    <mergeCell ref="G349:G351"/>
    <mergeCell ref="I349:I351"/>
    <mergeCell ref="K349:K351"/>
    <mergeCell ref="M349:M351"/>
    <mergeCell ref="M327:M329"/>
    <mergeCell ref="A339:A341"/>
    <mergeCell ref="L330:L332"/>
    <mergeCell ref="G315:G317"/>
    <mergeCell ref="I315:I317"/>
    <mergeCell ref="K315:K317"/>
    <mergeCell ref="M315:M317"/>
    <mergeCell ref="K336:K338"/>
    <mergeCell ref="M336:M338"/>
    <mergeCell ref="N327:N329"/>
    <mergeCell ref="L327:L329"/>
    <mergeCell ref="A330:A332"/>
    <mergeCell ref="B330:B332"/>
    <mergeCell ref="C330:C332"/>
    <mergeCell ref="E330:E332"/>
    <mergeCell ref="G330:G332"/>
    <mergeCell ref="I330:I332"/>
    <mergeCell ref="K330:K332"/>
    <mergeCell ref="M330:M332"/>
    <mergeCell ref="A324:A326"/>
    <mergeCell ref="B324:B326"/>
    <mergeCell ref="C324:C326"/>
    <mergeCell ref="E324:E326"/>
    <mergeCell ref="G324:G326"/>
    <mergeCell ref="I324:I326"/>
    <mergeCell ref="K324:K326"/>
    <mergeCell ref="M324:M326"/>
    <mergeCell ref="A327:A329"/>
    <mergeCell ref="B327:B329"/>
    <mergeCell ref="C327:C329"/>
    <mergeCell ref="N330:N332"/>
    <mergeCell ref="A333:A335"/>
    <mergeCell ref="L164:L165"/>
    <mergeCell ref="M164:M165"/>
    <mergeCell ref="N164:N165"/>
    <mergeCell ref="A166:A168"/>
    <mergeCell ref="B166:B168"/>
    <mergeCell ref="C166:C168"/>
    <mergeCell ref="E166:E168"/>
    <mergeCell ref="A158:A159"/>
    <mergeCell ref="B158:B159"/>
    <mergeCell ref="C158:C159"/>
    <mergeCell ref="E158:E159"/>
    <mergeCell ref="G158:G159"/>
    <mergeCell ref="I158:I159"/>
    <mergeCell ref="K158:K159"/>
    <mergeCell ref="M158:M159"/>
    <mergeCell ref="A160:A161"/>
    <mergeCell ref="B160:B161"/>
    <mergeCell ref="C160:C161"/>
    <mergeCell ref="E160:E161"/>
    <mergeCell ref="G160:G161"/>
    <mergeCell ref="I160:I161"/>
    <mergeCell ref="K160:K161"/>
    <mergeCell ref="M160:M161"/>
    <mergeCell ref="G166:G168"/>
    <mergeCell ref="I166:I168"/>
    <mergeCell ref="K166:K168"/>
    <mergeCell ref="M166:M168"/>
    <mergeCell ref="A152:A155"/>
    <mergeCell ref="B152:B155"/>
    <mergeCell ref="C152:C155"/>
    <mergeCell ref="E152:E155"/>
    <mergeCell ref="G152:G155"/>
    <mergeCell ref="I152:I155"/>
    <mergeCell ref="K152:K155"/>
    <mergeCell ref="M152:M155"/>
    <mergeCell ref="A156:A157"/>
    <mergeCell ref="B156:B157"/>
    <mergeCell ref="C156:C157"/>
    <mergeCell ref="E156:E157"/>
    <mergeCell ref="G156:G157"/>
    <mergeCell ref="I156:I157"/>
    <mergeCell ref="K156:K157"/>
    <mergeCell ref="M156:M157"/>
    <mergeCell ref="A145:A149"/>
    <mergeCell ref="B145:B149"/>
    <mergeCell ref="E145:E149"/>
    <mergeCell ref="G145:G149"/>
    <mergeCell ref="I145:I149"/>
    <mergeCell ref="K145:K149"/>
    <mergeCell ref="M145:M149"/>
    <mergeCell ref="C145:C149"/>
    <mergeCell ref="A150:A151"/>
    <mergeCell ref="B150:B151"/>
    <mergeCell ref="C150:C151"/>
    <mergeCell ref="E150:E151"/>
    <mergeCell ref="G150:G151"/>
    <mergeCell ref="I150:I151"/>
    <mergeCell ref="K150:K151"/>
    <mergeCell ref="M150:M151"/>
    <mergeCell ref="A139:A140"/>
    <mergeCell ref="B139:B140"/>
    <mergeCell ref="C139:C140"/>
    <mergeCell ref="E139:E140"/>
    <mergeCell ref="G139:G140"/>
    <mergeCell ref="I139:I140"/>
    <mergeCell ref="K139:K140"/>
    <mergeCell ref="M139:M140"/>
    <mergeCell ref="A141:A144"/>
    <mergeCell ref="B141:B144"/>
    <mergeCell ref="C141:C144"/>
    <mergeCell ref="E141:E144"/>
    <mergeCell ref="G141:G144"/>
    <mergeCell ref="I141:I144"/>
    <mergeCell ref="K141:K144"/>
    <mergeCell ref="M141:M144"/>
    <mergeCell ref="N133:N135"/>
    <mergeCell ref="A136:A137"/>
    <mergeCell ref="B136:B137"/>
    <mergeCell ref="C136:C137"/>
    <mergeCell ref="E136:E137"/>
    <mergeCell ref="G136:G137"/>
    <mergeCell ref="I136:I137"/>
    <mergeCell ref="K136:K137"/>
    <mergeCell ref="M136:M137"/>
    <mergeCell ref="A123:A124"/>
    <mergeCell ref="B123:B124"/>
    <mergeCell ref="C123:C124"/>
    <mergeCell ref="E123:E124"/>
    <mergeCell ref="G123:G124"/>
    <mergeCell ref="I123:I124"/>
    <mergeCell ref="K123:K124"/>
    <mergeCell ref="M123:M124"/>
    <mergeCell ref="A130:A132"/>
    <mergeCell ref="B130:B132"/>
    <mergeCell ref="C130:C132"/>
    <mergeCell ref="E130:E132"/>
    <mergeCell ref="G130:G132"/>
    <mergeCell ref="I130:I132"/>
    <mergeCell ref="K130:K132"/>
    <mergeCell ref="M130:M132"/>
    <mergeCell ref="A133:A135"/>
    <mergeCell ref="B133:B135"/>
    <mergeCell ref="C133:C135"/>
    <mergeCell ref="E133:E135"/>
    <mergeCell ref="G133:G135"/>
    <mergeCell ref="I133:I135"/>
    <mergeCell ref="K133:K135"/>
    <mergeCell ref="M133:M135"/>
    <mergeCell ref="L133:L135"/>
    <mergeCell ref="B115:B118"/>
    <mergeCell ref="C115:C118"/>
    <mergeCell ref="E115:E118"/>
    <mergeCell ref="G115:G118"/>
    <mergeCell ref="I115:I118"/>
    <mergeCell ref="K115:K118"/>
    <mergeCell ref="M115:M118"/>
    <mergeCell ref="L115:L118"/>
    <mergeCell ref="A125:A126"/>
    <mergeCell ref="B125:B126"/>
    <mergeCell ref="C125:C126"/>
    <mergeCell ref="E125:E126"/>
    <mergeCell ref="G125:G126"/>
    <mergeCell ref="I125:I126"/>
    <mergeCell ref="K125:K126"/>
    <mergeCell ref="M125:M126"/>
    <mergeCell ref="A127:A129"/>
    <mergeCell ref="B127:B129"/>
    <mergeCell ref="C127:C129"/>
    <mergeCell ref="E127:E129"/>
    <mergeCell ref="G127:G129"/>
    <mergeCell ref="I127:I129"/>
    <mergeCell ref="K127:K129"/>
    <mergeCell ref="M127:M129"/>
    <mergeCell ref="A121:A122"/>
    <mergeCell ref="B121:B122"/>
    <mergeCell ref="C121:C122"/>
    <mergeCell ref="E121:E122"/>
    <mergeCell ref="G121:G122"/>
    <mergeCell ref="I121:I122"/>
    <mergeCell ref="K121:K122"/>
    <mergeCell ref="M121:M122"/>
    <mergeCell ref="H102:H103"/>
    <mergeCell ref="J102:J103"/>
    <mergeCell ref="L102:L103"/>
    <mergeCell ref="N102:N103"/>
    <mergeCell ref="A104:A106"/>
    <mergeCell ref="B104:B106"/>
    <mergeCell ref="C104:C106"/>
    <mergeCell ref="E104:E106"/>
    <mergeCell ref="G104:G106"/>
    <mergeCell ref="I104:I106"/>
    <mergeCell ref="K104:K106"/>
    <mergeCell ref="M104:M106"/>
    <mergeCell ref="N104:N106"/>
    <mergeCell ref="L104:L106"/>
    <mergeCell ref="N115:N118"/>
    <mergeCell ref="A119:A120"/>
    <mergeCell ref="B119:B120"/>
    <mergeCell ref="C119:C120"/>
    <mergeCell ref="E119:E120"/>
    <mergeCell ref="G119:G120"/>
    <mergeCell ref="I119:I120"/>
    <mergeCell ref="K119:K120"/>
    <mergeCell ref="M119:M120"/>
    <mergeCell ref="A111:A114"/>
    <mergeCell ref="B111:B114"/>
    <mergeCell ref="C111:C114"/>
    <mergeCell ref="E111:E114"/>
    <mergeCell ref="G111:G114"/>
    <mergeCell ref="I111:I114"/>
    <mergeCell ref="K111:K114"/>
    <mergeCell ref="M111:M114"/>
    <mergeCell ref="A115:A118"/>
    <mergeCell ref="E1:F1"/>
    <mergeCell ref="G1:H1"/>
    <mergeCell ref="I1:J1"/>
    <mergeCell ref="K1:L1"/>
    <mergeCell ref="M1:N1"/>
    <mergeCell ref="E4:F4"/>
    <mergeCell ref="G4:H4"/>
    <mergeCell ref="I4:J4"/>
    <mergeCell ref="K4:L4"/>
    <mergeCell ref="M4:N4"/>
    <mergeCell ref="K5:K7"/>
    <mergeCell ref="M5:M7"/>
    <mergeCell ref="N5:N7"/>
    <mergeCell ref="A8:A10"/>
    <mergeCell ref="B8:B10"/>
    <mergeCell ref="C8:C10"/>
    <mergeCell ref="E8:E10"/>
    <mergeCell ref="G8:G10"/>
    <mergeCell ref="I8:I10"/>
    <mergeCell ref="K8:K10"/>
    <mergeCell ref="A5:A7"/>
    <mergeCell ref="B5:B7"/>
    <mergeCell ref="C5:C7"/>
    <mergeCell ref="E5:E7"/>
    <mergeCell ref="G5:G7"/>
    <mergeCell ref="I5:I7"/>
    <mergeCell ref="M8:M10"/>
    <mergeCell ref="N8:N10"/>
    <mergeCell ref="A11:A13"/>
    <mergeCell ref="B11:B13"/>
    <mergeCell ref="C11:C13"/>
    <mergeCell ref="E11:E13"/>
    <mergeCell ref="G11:G13"/>
    <mergeCell ref="I11:I13"/>
    <mergeCell ref="K11:K13"/>
    <mergeCell ref="M11:M13"/>
    <mergeCell ref="K14:K16"/>
    <mergeCell ref="M14:M16"/>
    <mergeCell ref="E17:F17"/>
    <mergeCell ref="G17:H17"/>
    <mergeCell ref="I17:J17"/>
    <mergeCell ref="K17:L17"/>
    <mergeCell ref="M17:N17"/>
    <mergeCell ref="A14:A16"/>
    <mergeCell ref="B14:B16"/>
    <mergeCell ref="C14:C16"/>
    <mergeCell ref="E14:E16"/>
    <mergeCell ref="G14:G16"/>
    <mergeCell ref="I14:I16"/>
    <mergeCell ref="N11:N13"/>
    <mergeCell ref="N14:N16"/>
    <mergeCell ref="K18:K20"/>
    <mergeCell ref="M18:M20"/>
    <mergeCell ref="N18:N20"/>
    <mergeCell ref="A21:A23"/>
    <mergeCell ref="B21:B23"/>
    <mergeCell ref="C21:C23"/>
    <mergeCell ref="E21:E23"/>
    <mergeCell ref="G21:G23"/>
    <mergeCell ref="I21:I23"/>
    <mergeCell ref="K21:K23"/>
    <mergeCell ref="A18:A20"/>
    <mergeCell ref="B18:B20"/>
    <mergeCell ref="C18:C20"/>
    <mergeCell ref="E18:E20"/>
    <mergeCell ref="G18:G20"/>
    <mergeCell ref="I18:I20"/>
    <mergeCell ref="M21:M23"/>
    <mergeCell ref="N21:N23"/>
    <mergeCell ref="A24:A26"/>
    <mergeCell ref="B24:B26"/>
    <mergeCell ref="C24:C26"/>
    <mergeCell ref="E24:E26"/>
    <mergeCell ref="G24:G26"/>
    <mergeCell ref="I24:I26"/>
    <mergeCell ref="K24:K26"/>
    <mergeCell ref="M24:M26"/>
    <mergeCell ref="P31:P35"/>
    <mergeCell ref="A33:A35"/>
    <mergeCell ref="B33:B35"/>
    <mergeCell ref="C33:C35"/>
    <mergeCell ref="E33:E35"/>
    <mergeCell ref="G33:G35"/>
    <mergeCell ref="K27:K29"/>
    <mergeCell ref="M27:M29"/>
    <mergeCell ref="A31:A32"/>
    <mergeCell ref="B31:B32"/>
    <mergeCell ref="C31:C32"/>
    <mergeCell ref="E31:E32"/>
    <mergeCell ref="G31:G32"/>
    <mergeCell ref="I31:I32"/>
    <mergeCell ref="J31:J32"/>
    <mergeCell ref="A27:A29"/>
    <mergeCell ref="B27:B29"/>
    <mergeCell ref="C27:C29"/>
    <mergeCell ref="E27:E29"/>
    <mergeCell ref="G27:G29"/>
    <mergeCell ref="I27:I29"/>
    <mergeCell ref="I33:I35"/>
    <mergeCell ref="J33:J35"/>
    <mergeCell ref="K33:K35"/>
    <mergeCell ref="L33:L35"/>
    <mergeCell ref="M33:M35"/>
    <mergeCell ref="N33:N35"/>
    <mergeCell ref="K31:K32"/>
    <mergeCell ref="L31:L32"/>
    <mergeCell ref="M31:M32"/>
    <mergeCell ref="N31:N32"/>
    <mergeCell ref="K36:K38"/>
    <mergeCell ref="M36:M38"/>
    <mergeCell ref="P36:P38"/>
    <mergeCell ref="G42:G46"/>
    <mergeCell ref="I42:I46"/>
    <mergeCell ref="K42:K46"/>
    <mergeCell ref="A36:A38"/>
    <mergeCell ref="B36:B38"/>
    <mergeCell ref="C36:C38"/>
    <mergeCell ref="E36:E38"/>
    <mergeCell ref="G36:G38"/>
    <mergeCell ref="I36:I38"/>
    <mergeCell ref="N39:N41"/>
    <mergeCell ref="P39:P41"/>
    <mergeCell ref="A47:A49"/>
    <mergeCell ref="B47:B49"/>
    <mergeCell ref="C47:C49"/>
    <mergeCell ref="E47:E49"/>
    <mergeCell ref="G47:G49"/>
    <mergeCell ref="I47:I49"/>
    <mergeCell ref="K47:K49"/>
    <mergeCell ref="M47:M49"/>
    <mergeCell ref="M42:M46"/>
    <mergeCell ref="A39:A41"/>
    <mergeCell ref="B39:B41"/>
    <mergeCell ref="C39:C41"/>
    <mergeCell ref="E39:E41"/>
    <mergeCell ref="G39:G41"/>
    <mergeCell ref="I39:I41"/>
    <mergeCell ref="K39:K41"/>
    <mergeCell ref="M39:M41"/>
    <mergeCell ref="P47:P49"/>
    <mergeCell ref="A42:A46"/>
    <mergeCell ref="B42:B46"/>
    <mergeCell ref="C42:C46"/>
    <mergeCell ref="E42:E46"/>
    <mergeCell ref="A50:A52"/>
    <mergeCell ref="B50:B52"/>
    <mergeCell ref="C50:C52"/>
    <mergeCell ref="E50:E52"/>
    <mergeCell ref="G50:G52"/>
    <mergeCell ref="I50:I52"/>
    <mergeCell ref="K50:K52"/>
    <mergeCell ref="M50:M52"/>
    <mergeCell ref="K53:K55"/>
    <mergeCell ref="M53:M55"/>
    <mergeCell ref="P53:P54"/>
    <mergeCell ref="A56:A58"/>
    <mergeCell ref="B56:B58"/>
    <mergeCell ref="C56:C58"/>
    <mergeCell ref="E56:E58"/>
    <mergeCell ref="G56:G58"/>
    <mergeCell ref="I56:I58"/>
    <mergeCell ref="J56:J58"/>
    <mergeCell ref="A53:A55"/>
    <mergeCell ref="B53:B55"/>
    <mergeCell ref="C53:C55"/>
    <mergeCell ref="E53:E55"/>
    <mergeCell ref="G53:G55"/>
    <mergeCell ref="I53:I55"/>
    <mergeCell ref="K56:K58"/>
    <mergeCell ref="L56:L58"/>
    <mergeCell ref="M56:M58"/>
    <mergeCell ref="N56:N58"/>
    <mergeCell ref="P56:P58"/>
    <mergeCell ref="A59:A61"/>
    <mergeCell ref="B59:B61"/>
    <mergeCell ref="C59:C61"/>
    <mergeCell ref="E59:E61"/>
    <mergeCell ref="G59:G61"/>
    <mergeCell ref="I59:I61"/>
    <mergeCell ref="K59:K61"/>
    <mergeCell ref="M59:M61"/>
    <mergeCell ref="A62:A65"/>
    <mergeCell ref="B62:B65"/>
    <mergeCell ref="C62:C65"/>
    <mergeCell ref="E62:E65"/>
    <mergeCell ref="G62:G65"/>
    <mergeCell ref="I62:I65"/>
    <mergeCell ref="K62:K65"/>
    <mergeCell ref="M62:M65"/>
    <mergeCell ref="N62:N65"/>
    <mergeCell ref="P62:P65"/>
    <mergeCell ref="A66:A67"/>
    <mergeCell ref="B66:B67"/>
    <mergeCell ref="C66:C67"/>
    <mergeCell ref="E66:E67"/>
    <mergeCell ref="F66:F67"/>
    <mergeCell ref="G66:G67"/>
    <mergeCell ref="H66:H67"/>
    <mergeCell ref="I66:I67"/>
    <mergeCell ref="K66:K67"/>
    <mergeCell ref="M66:M67"/>
    <mergeCell ref="A68:A70"/>
    <mergeCell ref="B68:B70"/>
    <mergeCell ref="C68:C70"/>
    <mergeCell ref="E68:E70"/>
    <mergeCell ref="G68:G70"/>
    <mergeCell ref="I68:I70"/>
    <mergeCell ref="K68:K70"/>
    <mergeCell ref="M68:M70"/>
    <mergeCell ref="A71:A73"/>
    <mergeCell ref="B71:B73"/>
    <mergeCell ref="C71:C73"/>
    <mergeCell ref="E71:E73"/>
    <mergeCell ref="G71:G73"/>
    <mergeCell ref="I71:I73"/>
    <mergeCell ref="K71:K73"/>
    <mergeCell ref="M71:M73"/>
    <mergeCell ref="P71:P73"/>
    <mergeCell ref="A74:A75"/>
    <mergeCell ref="B74:B75"/>
    <mergeCell ref="C74:C75"/>
    <mergeCell ref="E74:E75"/>
    <mergeCell ref="G74:G75"/>
    <mergeCell ref="I74:I75"/>
    <mergeCell ref="K74:K75"/>
    <mergeCell ref="M74:M75"/>
    <mergeCell ref="J76:J77"/>
    <mergeCell ref="K76:K77"/>
    <mergeCell ref="L76:L77"/>
    <mergeCell ref="M76:M77"/>
    <mergeCell ref="N76:N77"/>
    <mergeCell ref="P76:P77"/>
    <mergeCell ref="A76:A77"/>
    <mergeCell ref="B76:B77"/>
    <mergeCell ref="C76:C77"/>
    <mergeCell ref="E76:E77"/>
    <mergeCell ref="G76:G77"/>
    <mergeCell ref="I76:I77"/>
    <mergeCell ref="A82:A83"/>
    <mergeCell ref="B82:B83"/>
    <mergeCell ref="C82:C83"/>
    <mergeCell ref="I82:I83"/>
    <mergeCell ref="K82:K83"/>
    <mergeCell ref="M82:M83"/>
    <mergeCell ref="G82:G83"/>
    <mergeCell ref="H82:H83"/>
    <mergeCell ref="K78:K79"/>
    <mergeCell ref="M78:M79"/>
    <mergeCell ref="A80:A81"/>
    <mergeCell ref="B80:B81"/>
    <mergeCell ref="C80:C81"/>
    <mergeCell ref="I80:I81"/>
    <mergeCell ref="K80:K81"/>
    <mergeCell ref="M80:M81"/>
    <mergeCell ref="A78:A79"/>
    <mergeCell ref="B78:B79"/>
    <mergeCell ref="C78:C79"/>
    <mergeCell ref="E78:E79"/>
    <mergeCell ref="G78:G79"/>
    <mergeCell ref="I78:I79"/>
    <mergeCell ref="E80:E81"/>
    <mergeCell ref="F80:F81"/>
    <mergeCell ref="K85:K88"/>
    <mergeCell ref="M85:M88"/>
    <mergeCell ref="A89:A91"/>
    <mergeCell ref="B89:B91"/>
    <mergeCell ref="C89:C91"/>
    <mergeCell ref="E89:E91"/>
    <mergeCell ref="G89:G91"/>
    <mergeCell ref="I89:I91"/>
    <mergeCell ref="K89:K91"/>
    <mergeCell ref="M89:M91"/>
    <mergeCell ref="A85:A88"/>
    <mergeCell ref="B85:B88"/>
    <mergeCell ref="C85:C88"/>
    <mergeCell ref="E85:E88"/>
    <mergeCell ref="G85:G88"/>
    <mergeCell ref="I85:I88"/>
    <mergeCell ref="G80:G81"/>
    <mergeCell ref="H80:H81"/>
    <mergeCell ref="E82:E83"/>
    <mergeCell ref="F82:F83"/>
    <mergeCell ref="P89:P91"/>
    <mergeCell ref="A92:A94"/>
    <mergeCell ref="B92:B94"/>
    <mergeCell ref="C92:C94"/>
    <mergeCell ref="E92:E94"/>
    <mergeCell ref="G92:G94"/>
    <mergeCell ref="I92:I94"/>
    <mergeCell ref="K92:K94"/>
    <mergeCell ref="M92:M94"/>
    <mergeCell ref="K95:K96"/>
    <mergeCell ref="M95:M96"/>
    <mergeCell ref="A97:A98"/>
    <mergeCell ref="B97:B98"/>
    <mergeCell ref="C97:C98"/>
    <mergeCell ref="E97:E98"/>
    <mergeCell ref="G97:G98"/>
    <mergeCell ref="I97:I98"/>
    <mergeCell ref="K97:K98"/>
    <mergeCell ref="M97:M98"/>
    <mergeCell ref="A95:A96"/>
    <mergeCell ref="B95:B96"/>
    <mergeCell ref="C95:C96"/>
    <mergeCell ref="E95:E96"/>
    <mergeCell ref="G95:G96"/>
    <mergeCell ref="I95:I96"/>
    <mergeCell ref="K99:K100"/>
    <mergeCell ref="M99:M100"/>
    <mergeCell ref="A164:A165"/>
    <mergeCell ref="B164:B165"/>
    <mergeCell ref="C164:C165"/>
    <mergeCell ref="E164:E165"/>
    <mergeCell ref="G164:G165"/>
    <mergeCell ref="I164:I165"/>
    <mergeCell ref="J164:J165"/>
    <mergeCell ref="K164:K165"/>
    <mergeCell ref="A99:A100"/>
    <mergeCell ref="B99:B100"/>
    <mergeCell ref="C99:C100"/>
    <mergeCell ref="E99:E100"/>
    <mergeCell ref="G99:G100"/>
    <mergeCell ref="I99:I100"/>
    <mergeCell ref="A102:A103"/>
    <mergeCell ref="B102:B103"/>
    <mergeCell ref="C102:C103"/>
    <mergeCell ref="E102:E103"/>
    <mergeCell ref="G102:G103"/>
    <mergeCell ref="I102:I103"/>
    <mergeCell ref="K102:K103"/>
    <mergeCell ref="M102:M103"/>
    <mergeCell ref="A107:A110"/>
    <mergeCell ref="B107:B110"/>
    <mergeCell ref="C107:C110"/>
    <mergeCell ref="E107:E110"/>
    <mergeCell ref="G107:G110"/>
    <mergeCell ref="I107:I110"/>
    <mergeCell ref="K107:K110"/>
    <mergeCell ref="M107:M110"/>
    <mergeCell ref="E169:E172"/>
    <mergeCell ref="G169:G172"/>
    <mergeCell ref="I169:I172"/>
    <mergeCell ref="K169:K172"/>
    <mergeCell ref="M169:M172"/>
    <mergeCell ref="K173:K174"/>
    <mergeCell ref="M173:M174"/>
    <mergeCell ref="A175:A178"/>
    <mergeCell ref="B175:B178"/>
    <mergeCell ref="C175:C178"/>
    <mergeCell ref="E175:E178"/>
    <mergeCell ref="G175:G178"/>
    <mergeCell ref="I175:I178"/>
    <mergeCell ref="K175:K178"/>
    <mergeCell ref="M175:M178"/>
    <mergeCell ref="A173:A174"/>
    <mergeCell ref="B173:B174"/>
    <mergeCell ref="C173:C174"/>
    <mergeCell ref="E173:E174"/>
    <mergeCell ref="G173:G174"/>
    <mergeCell ref="I173:I174"/>
    <mergeCell ref="A169:A172"/>
    <mergeCell ref="B169:B172"/>
    <mergeCell ref="C169:C172"/>
    <mergeCell ref="K179:K180"/>
    <mergeCell ref="M179:M180"/>
    <mergeCell ref="A181:A182"/>
    <mergeCell ref="B181:B182"/>
    <mergeCell ref="C181:C182"/>
    <mergeCell ref="E181:E182"/>
    <mergeCell ref="G181:G182"/>
    <mergeCell ref="I181:I182"/>
    <mergeCell ref="K181:K182"/>
    <mergeCell ref="L181:L182"/>
    <mergeCell ref="A179:A180"/>
    <mergeCell ref="B179:B180"/>
    <mergeCell ref="C179:C180"/>
    <mergeCell ref="E179:E180"/>
    <mergeCell ref="G179:G180"/>
    <mergeCell ref="I179:I180"/>
    <mergeCell ref="M181:M182"/>
    <mergeCell ref="N181:N182"/>
    <mergeCell ref="A183:A184"/>
    <mergeCell ref="B183:B184"/>
    <mergeCell ref="C183:C184"/>
    <mergeCell ref="E183:E184"/>
    <mergeCell ref="G183:G184"/>
    <mergeCell ref="I183:I184"/>
    <mergeCell ref="J183:J184"/>
    <mergeCell ref="K183:K184"/>
    <mergeCell ref="L183:L184"/>
    <mergeCell ref="M183:M184"/>
    <mergeCell ref="N183:N184"/>
    <mergeCell ref="A185:A187"/>
    <mergeCell ref="B185:B187"/>
    <mergeCell ref="C185:C187"/>
    <mergeCell ref="E185:E187"/>
    <mergeCell ref="G185:G187"/>
    <mergeCell ref="I185:I187"/>
    <mergeCell ref="K185:K187"/>
    <mergeCell ref="M185:M187"/>
    <mergeCell ref="A188:A190"/>
    <mergeCell ref="B188:B190"/>
    <mergeCell ref="C188:C190"/>
    <mergeCell ref="E188:E190"/>
    <mergeCell ref="G188:G190"/>
    <mergeCell ref="I188:I190"/>
    <mergeCell ref="K188:K190"/>
    <mergeCell ref="M188:M190"/>
    <mergeCell ref="K191:K193"/>
    <mergeCell ref="M191:M193"/>
    <mergeCell ref="P193:P195"/>
    <mergeCell ref="A194:A195"/>
    <mergeCell ref="B194:B195"/>
    <mergeCell ref="C194:C195"/>
    <mergeCell ref="E194:E195"/>
    <mergeCell ref="G194:G195"/>
    <mergeCell ref="I194:I195"/>
    <mergeCell ref="K194:K195"/>
    <mergeCell ref="A191:A193"/>
    <mergeCell ref="B191:B193"/>
    <mergeCell ref="C191:C193"/>
    <mergeCell ref="E191:E193"/>
    <mergeCell ref="G191:G193"/>
    <mergeCell ref="I191:I193"/>
    <mergeCell ref="M194:M195"/>
    <mergeCell ref="A196:A198"/>
    <mergeCell ref="B196:B198"/>
    <mergeCell ref="C196:C198"/>
    <mergeCell ref="E196:E198"/>
    <mergeCell ref="G196:G198"/>
    <mergeCell ref="I196:I198"/>
    <mergeCell ref="K196:K198"/>
    <mergeCell ref="M196:M198"/>
    <mergeCell ref="K199:K202"/>
    <mergeCell ref="M199:M202"/>
    <mergeCell ref="A203:A206"/>
    <mergeCell ref="B203:B206"/>
    <mergeCell ref="C203:C206"/>
    <mergeCell ref="E203:E206"/>
    <mergeCell ref="G203:G206"/>
    <mergeCell ref="I203:I206"/>
    <mergeCell ref="K203:K206"/>
    <mergeCell ref="M203:M206"/>
    <mergeCell ref="A199:A202"/>
    <mergeCell ref="B199:B202"/>
    <mergeCell ref="C199:C202"/>
    <mergeCell ref="E199:E202"/>
    <mergeCell ref="G199:G202"/>
    <mergeCell ref="I199:I202"/>
    <mergeCell ref="K207:K212"/>
    <mergeCell ref="M207:M212"/>
    <mergeCell ref="A213:A214"/>
    <mergeCell ref="B213:B214"/>
    <mergeCell ref="C213:C214"/>
    <mergeCell ref="E213:E214"/>
    <mergeCell ref="G213:G214"/>
    <mergeCell ref="I213:I214"/>
    <mergeCell ref="K213:K214"/>
    <mergeCell ref="L213:L214"/>
    <mergeCell ref="A207:A212"/>
    <mergeCell ref="B207:B212"/>
    <mergeCell ref="C207:C212"/>
    <mergeCell ref="E207:E212"/>
    <mergeCell ref="G207:G212"/>
    <mergeCell ref="I207:I212"/>
    <mergeCell ref="M213:M214"/>
    <mergeCell ref="N213:N214"/>
    <mergeCell ref="A216:A218"/>
    <mergeCell ref="B216:B218"/>
    <mergeCell ref="C216:C218"/>
    <mergeCell ref="E216:E218"/>
    <mergeCell ref="G216:G218"/>
    <mergeCell ref="I216:I218"/>
    <mergeCell ref="K216:K218"/>
    <mergeCell ref="M216:M218"/>
    <mergeCell ref="K219:K221"/>
    <mergeCell ref="M219:M221"/>
    <mergeCell ref="A222:A224"/>
    <mergeCell ref="B222:B224"/>
    <mergeCell ref="C222:C224"/>
    <mergeCell ref="E222:E224"/>
    <mergeCell ref="G222:G224"/>
    <mergeCell ref="I222:I224"/>
    <mergeCell ref="K222:K224"/>
    <mergeCell ref="M222:M224"/>
    <mergeCell ref="A219:A221"/>
    <mergeCell ref="B219:B221"/>
    <mergeCell ref="C219:C221"/>
    <mergeCell ref="E219:E221"/>
    <mergeCell ref="G219:G221"/>
    <mergeCell ref="I219:I221"/>
    <mergeCell ref="K226:K228"/>
    <mergeCell ref="M226:M228"/>
    <mergeCell ref="A229:A231"/>
    <mergeCell ref="B229:B231"/>
    <mergeCell ref="C229:C231"/>
    <mergeCell ref="E229:E231"/>
    <mergeCell ref="G229:G231"/>
    <mergeCell ref="I229:I231"/>
    <mergeCell ref="K229:K231"/>
    <mergeCell ref="M229:M231"/>
    <mergeCell ref="A226:A228"/>
    <mergeCell ref="B226:B228"/>
    <mergeCell ref="C226:C228"/>
    <mergeCell ref="E226:E228"/>
    <mergeCell ref="G226:G228"/>
    <mergeCell ref="I226:I228"/>
    <mergeCell ref="K232:K234"/>
    <mergeCell ref="M232:M234"/>
    <mergeCell ref="A235:A237"/>
    <mergeCell ref="B235:B237"/>
    <mergeCell ref="C235:C237"/>
    <mergeCell ref="E235:E237"/>
    <mergeCell ref="G235:G237"/>
    <mergeCell ref="I235:I237"/>
    <mergeCell ref="K235:K237"/>
    <mergeCell ref="M235:M237"/>
    <mergeCell ref="A232:A234"/>
    <mergeCell ref="B232:B234"/>
    <mergeCell ref="C232:C234"/>
    <mergeCell ref="E232:E234"/>
    <mergeCell ref="G232:G234"/>
    <mergeCell ref="I232:I234"/>
    <mergeCell ref="K239:K241"/>
    <mergeCell ref="M239:M241"/>
    <mergeCell ref="A242:A244"/>
    <mergeCell ref="B242:B244"/>
    <mergeCell ref="C242:C244"/>
    <mergeCell ref="E242:E244"/>
    <mergeCell ref="G242:G244"/>
    <mergeCell ref="I242:I244"/>
    <mergeCell ref="K242:K244"/>
    <mergeCell ref="L242:L244"/>
    <mergeCell ref="A239:A241"/>
    <mergeCell ref="B239:B241"/>
    <mergeCell ref="C239:C241"/>
    <mergeCell ref="E239:E241"/>
    <mergeCell ref="G239:G241"/>
    <mergeCell ref="I239:I241"/>
    <mergeCell ref="M242:M244"/>
    <mergeCell ref="N242:N244"/>
    <mergeCell ref="A245:A247"/>
    <mergeCell ref="B245:B247"/>
    <mergeCell ref="C245:C247"/>
    <mergeCell ref="E245:E247"/>
    <mergeCell ref="G245:G247"/>
    <mergeCell ref="I245:I247"/>
    <mergeCell ref="J245:J247"/>
    <mergeCell ref="K245:K247"/>
    <mergeCell ref="L245:L247"/>
    <mergeCell ref="M245:M247"/>
    <mergeCell ref="N245:N247"/>
    <mergeCell ref="N258:N261"/>
    <mergeCell ref="K258:K261"/>
    <mergeCell ref="M248:M249"/>
    <mergeCell ref="N248:N249"/>
    <mergeCell ref="A250:A253"/>
    <mergeCell ref="B250:B253"/>
    <mergeCell ref="C250:C253"/>
    <mergeCell ref="E250:E253"/>
    <mergeCell ref="G250:G253"/>
    <mergeCell ref="I250:I253"/>
    <mergeCell ref="K250:K253"/>
    <mergeCell ref="M250:M253"/>
    <mergeCell ref="A248:A249"/>
    <mergeCell ref="B248:B249"/>
    <mergeCell ref="C248:C249"/>
    <mergeCell ref="E248:E249"/>
    <mergeCell ref="G248:G249"/>
    <mergeCell ref="I248:I249"/>
    <mergeCell ref="J248:J249"/>
    <mergeCell ref="K248:K249"/>
    <mergeCell ref="L248:L249"/>
    <mergeCell ref="L254:L255"/>
    <mergeCell ref="M254:M255"/>
    <mergeCell ref="N254:N255"/>
    <mergeCell ref="A256:A257"/>
    <mergeCell ref="B256:B257"/>
    <mergeCell ref="C256:C257"/>
    <mergeCell ref="E256:E257"/>
    <mergeCell ref="G256:G257"/>
    <mergeCell ref="I256:I257"/>
    <mergeCell ref="K256:K257"/>
    <mergeCell ref="M256:M257"/>
    <mergeCell ref="A254:A255"/>
    <mergeCell ref="B254:B255"/>
    <mergeCell ref="C254:C255"/>
    <mergeCell ref="E254:E255"/>
    <mergeCell ref="G254:G255"/>
    <mergeCell ref="H254:H255"/>
    <mergeCell ref="I254:I255"/>
    <mergeCell ref="J254:J255"/>
    <mergeCell ref="K254:K255"/>
    <mergeCell ref="L258:L261"/>
    <mergeCell ref="K262:K263"/>
    <mergeCell ref="L262:L263"/>
    <mergeCell ref="M262:M263"/>
    <mergeCell ref="N262:N263"/>
    <mergeCell ref="A264:A265"/>
    <mergeCell ref="B264:B265"/>
    <mergeCell ref="C264:C265"/>
    <mergeCell ref="E264:E265"/>
    <mergeCell ref="G264:G265"/>
    <mergeCell ref="I264:I265"/>
    <mergeCell ref="C258:C261"/>
    <mergeCell ref="A262:A263"/>
    <mergeCell ref="B262:B263"/>
    <mergeCell ref="C262:C263"/>
    <mergeCell ref="E262:E263"/>
    <mergeCell ref="G262:G263"/>
    <mergeCell ref="I262:I263"/>
    <mergeCell ref="J262:J263"/>
    <mergeCell ref="A258:A261"/>
    <mergeCell ref="B258:B261"/>
    <mergeCell ref="E258:E261"/>
    <mergeCell ref="G258:G261"/>
    <mergeCell ref="I258:I261"/>
    <mergeCell ref="N264:N265"/>
    <mergeCell ref="M258:M261"/>
    <mergeCell ref="K264:K265"/>
    <mergeCell ref="L264:L265"/>
    <mergeCell ref="M264:M265"/>
    <mergeCell ref="G358:G359"/>
    <mergeCell ref="I358:I359"/>
    <mergeCell ref="A356:A357"/>
    <mergeCell ref="B356:B357"/>
    <mergeCell ref="C356:C357"/>
    <mergeCell ref="E356:E357"/>
    <mergeCell ref="G356:G357"/>
    <mergeCell ref="I356:I357"/>
    <mergeCell ref="K356:K357"/>
    <mergeCell ref="M272:M275"/>
    <mergeCell ref="A272:A275"/>
    <mergeCell ref="B272:B275"/>
    <mergeCell ref="C272:C275"/>
    <mergeCell ref="E272:E275"/>
    <mergeCell ref="G272:G275"/>
    <mergeCell ref="I272:I275"/>
    <mergeCell ref="M356:M357"/>
    <mergeCell ref="K293:K295"/>
    <mergeCell ref="M293:M295"/>
    <mergeCell ref="A296:A299"/>
    <mergeCell ref="B296:B299"/>
    <mergeCell ref="C296:C299"/>
    <mergeCell ref="E296:E299"/>
    <mergeCell ref="G296:G299"/>
    <mergeCell ref="I296:I299"/>
    <mergeCell ref="K296:K299"/>
    <mergeCell ref="M296:M299"/>
    <mergeCell ref="A293:A295"/>
    <mergeCell ref="E327:E329"/>
    <mergeCell ref="G327:G329"/>
    <mergeCell ref="I327:I329"/>
    <mergeCell ref="K327:K329"/>
    <mergeCell ref="E318:E320"/>
    <mergeCell ref="G318:G320"/>
    <mergeCell ref="I318:I320"/>
    <mergeCell ref="K318:K320"/>
    <mergeCell ref="A368:A371"/>
    <mergeCell ref="B368:B371"/>
    <mergeCell ref="C368:C371"/>
    <mergeCell ref="E368:E371"/>
    <mergeCell ref="G368:G371"/>
    <mergeCell ref="I368:I371"/>
    <mergeCell ref="K368:K371"/>
    <mergeCell ref="M368:M371"/>
    <mergeCell ref="A364:A367"/>
    <mergeCell ref="B364:B367"/>
    <mergeCell ref="C364:C367"/>
    <mergeCell ref="E364:E367"/>
    <mergeCell ref="G364:G367"/>
    <mergeCell ref="I364:I367"/>
    <mergeCell ref="K364:K367"/>
    <mergeCell ref="M364:M367"/>
    <mergeCell ref="K360:K363"/>
    <mergeCell ref="M360:M363"/>
    <mergeCell ref="A360:A363"/>
    <mergeCell ref="B360:B363"/>
    <mergeCell ref="C360:C363"/>
    <mergeCell ref="E360:E363"/>
    <mergeCell ref="G360:G363"/>
    <mergeCell ref="I360:I363"/>
    <mergeCell ref="A358:A359"/>
    <mergeCell ref="B358:B359"/>
    <mergeCell ref="C358:C359"/>
    <mergeCell ref="E358:E359"/>
    <mergeCell ref="A269:A271"/>
    <mergeCell ref="B269:B271"/>
    <mergeCell ref="C269:C271"/>
    <mergeCell ref="E269:E271"/>
    <mergeCell ref="G269:G271"/>
    <mergeCell ref="I269:I271"/>
    <mergeCell ref="A266:A268"/>
    <mergeCell ref="B266:B268"/>
    <mergeCell ref="C266:C268"/>
    <mergeCell ref="E266:E268"/>
    <mergeCell ref="G266:G268"/>
    <mergeCell ref="I266:I268"/>
    <mergeCell ref="A280:A281"/>
    <mergeCell ref="B280:B281"/>
    <mergeCell ref="C282:C285"/>
    <mergeCell ref="E282:E285"/>
    <mergeCell ref="G282:G285"/>
    <mergeCell ref="I282:I285"/>
    <mergeCell ref="A276:A279"/>
    <mergeCell ref="B276:B279"/>
    <mergeCell ref="C276:C279"/>
    <mergeCell ref="E276:E279"/>
    <mergeCell ref="G276:G279"/>
    <mergeCell ref="I276:I279"/>
    <mergeCell ref="C280:C281"/>
    <mergeCell ref="E280:E281"/>
    <mergeCell ref="G280:G281"/>
    <mergeCell ref="I280:I281"/>
    <mergeCell ref="A282:A285"/>
    <mergeCell ref="B282:B285"/>
    <mergeCell ref="I304:I306"/>
    <mergeCell ref="K304:K306"/>
    <mergeCell ref="N282:N285"/>
    <mergeCell ref="K280:K281"/>
    <mergeCell ref="L280:L281"/>
    <mergeCell ref="M280:M281"/>
    <mergeCell ref="N280:N281"/>
    <mergeCell ref="K269:K271"/>
    <mergeCell ref="M269:M271"/>
    <mergeCell ref="N266:N268"/>
    <mergeCell ref="K282:K285"/>
    <mergeCell ref="M282:M285"/>
    <mergeCell ref="E286:E289"/>
    <mergeCell ref="G286:G289"/>
    <mergeCell ref="I286:I289"/>
    <mergeCell ref="K286:K289"/>
    <mergeCell ref="K276:K279"/>
    <mergeCell ref="M276:M279"/>
    <mergeCell ref="K272:K275"/>
    <mergeCell ref="L266:L268"/>
    <mergeCell ref="M266:M268"/>
    <mergeCell ref="K266:K268"/>
    <mergeCell ref="M318:M320"/>
    <mergeCell ref="A321:A323"/>
    <mergeCell ref="N296:N299"/>
    <mergeCell ref="A300:A303"/>
    <mergeCell ref="B300:B303"/>
    <mergeCell ref="C300:C303"/>
    <mergeCell ref="E300:E303"/>
    <mergeCell ref="G300:G303"/>
    <mergeCell ref="I300:I303"/>
    <mergeCell ref="K300:K303"/>
    <mergeCell ref="M300:M303"/>
    <mergeCell ref="N300:N303"/>
    <mergeCell ref="E339:E341"/>
    <mergeCell ref="G339:G341"/>
    <mergeCell ref="I339:I341"/>
    <mergeCell ref="E321:E323"/>
    <mergeCell ref="G321:G323"/>
    <mergeCell ref="I321:I323"/>
    <mergeCell ref="K321:K323"/>
    <mergeCell ref="M321:M323"/>
    <mergeCell ref="C321:C323"/>
    <mergeCell ref="C315:C317"/>
    <mergeCell ref="E315:E317"/>
    <mergeCell ref="K339:K341"/>
    <mergeCell ref="L339:L341"/>
    <mergeCell ref="A304:A306"/>
    <mergeCell ref="A315:A317"/>
    <mergeCell ref="B315:B317"/>
    <mergeCell ref="B304:B306"/>
    <mergeCell ref="C304:C306"/>
    <mergeCell ref="E304:E306"/>
    <mergeCell ref="G304:G306"/>
    <mergeCell ref="B318:B320"/>
    <mergeCell ref="C318:C320"/>
    <mergeCell ref="N307:N310"/>
    <mergeCell ref="A386:A387"/>
    <mergeCell ref="B386:B387"/>
    <mergeCell ref="E386:E387"/>
    <mergeCell ref="G386:G387"/>
    <mergeCell ref="I386:I387"/>
    <mergeCell ref="K386:K387"/>
    <mergeCell ref="M386:M387"/>
    <mergeCell ref="C386:C387"/>
    <mergeCell ref="A312:A314"/>
    <mergeCell ref="B312:B314"/>
    <mergeCell ref="E312:E314"/>
    <mergeCell ref="G312:G314"/>
    <mergeCell ref="I312:I314"/>
    <mergeCell ref="K312:K314"/>
    <mergeCell ref="M312:M314"/>
    <mergeCell ref="C312:C314"/>
    <mergeCell ref="N312:N314"/>
    <mergeCell ref="K358:K359"/>
    <mergeCell ref="M358:M359"/>
    <mergeCell ref="M339:M341"/>
    <mergeCell ref="B307:B310"/>
    <mergeCell ref="E307:E310"/>
    <mergeCell ref="G307:G310"/>
    <mergeCell ref="I307:I310"/>
    <mergeCell ref="K307:K310"/>
    <mergeCell ref="M307:M310"/>
    <mergeCell ref="C307:C310"/>
    <mergeCell ref="L307:L310"/>
    <mergeCell ref="A307:A310"/>
    <mergeCell ref="N24:N26"/>
    <mergeCell ref="N27:N29"/>
    <mergeCell ref="A388:A389"/>
    <mergeCell ref="A390:A391"/>
    <mergeCell ref="A392:A393"/>
    <mergeCell ref="A394:A395"/>
    <mergeCell ref="A396:A397"/>
    <mergeCell ref="A398:A399"/>
    <mergeCell ref="A400:A401"/>
    <mergeCell ref="A402:A403"/>
    <mergeCell ref="A290:A292"/>
    <mergeCell ref="B290:B292"/>
    <mergeCell ref="C290:C292"/>
    <mergeCell ref="E290:E292"/>
    <mergeCell ref="G290:G292"/>
    <mergeCell ref="I290:I292"/>
    <mergeCell ref="K290:K292"/>
    <mergeCell ref="M290:M292"/>
    <mergeCell ref="A286:A289"/>
    <mergeCell ref="B286:B289"/>
    <mergeCell ref="C286:C289"/>
    <mergeCell ref="M286:M289"/>
    <mergeCell ref="B293:B295"/>
    <mergeCell ref="C293:C295"/>
    <mergeCell ref="E293:E295"/>
    <mergeCell ref="G293:G295"/>
    <mergeCell ref="I293:I295"/>
    <mergeCell ref="M304:M306"/>
    <mergeCell ref="B321:B323"/>
    <mergeCell ref="B339:B341"/>
    <mergeCell ref="C339:C341"/>
    <mergeCell ref="A318:A320"/>
  </mergeCells>
  <conditionalFormatting sqref="E1:E18">
    <cfRule type="cellIs" dxfId="1112" priority="766" stopIfTrue="1" operator="equal">
      <formula>1</formula>
    </cfRule>
    <cfRule type="cellIs" dxfId="1111" priority="767" stopIfTrue="1" operator="equal">
      <formula>2</formula>
    </cfRule>
    <cfRule type="cellIs" dxfId="1110" priority="768" stopIfTrue="1" operator="equal">
      <formula>3</formula>
    </cfRule>
  </conditionalFormatting>
  <conditionalFormatting sqref="E21">
    <cfRule type="cellIs" dxfId="1109" priority="754" stopIfTrue="1" operator="equal">
      <formula>1</formula>
    </cfRule>
    <cfRule type="cellIs" dxfId="1108" priority="755" stopIfTrue="1" operator="equal">
      <formula>2</formula>
    </cfRule>
    <cfRule type="cellIs" dxfId="1107" priority="756" stopIfTrue="1" operator="equal">
      <formula>3</formula>
    </cfRule>
  </conditionalFormatting>
  <conditionalFormatting sqref="E24">
    <cfRule type="cellIs" dxfId="1106" priority="751" stopIfTrue="1" operator="equal">
      <formula>1</formula>
    </cfRule>
    <cfRule type="cellIs" dxfId="1105" priority="752" stopIfTrue="1" operator="equal">
      <formula>2</formula>
    </cfRule>
    <cfRule type="cellIs" dxfId="1104" priority="753" stopIfTrue="1" operator="equal">
      <formula>3</formula>
    </cfRule>
  </conditionalFormatting>
  <conditionalFormatting sqref="E27">
    <cfRule type="cellIs" dxfId="1103" priority="748" stopIfTrue="1" operator="equal">
      <formula>1</formula>
    </cfRule>
    <cfRule type="cellIs" dxfId="1102" priority="749" stopIfTrue="1" operator="equal">
      <formula>2</formula>
    </cfRule>
    <cfRule type="cellIs" dxfId="1101" priority="750" stopIfTrue="1" operator="equal">
      <formula>3</formula>
    </cfRule>
  </conditionalFormatting>
  <conditionalFormatting sqref="E33 I33 K33 M33 E36 G36 I36 M36 E39 G39 I39 K39 M39 E42 E47:E48 G47:G48 I47:I48 K47:K48 M47:M48 E56 I56 K56 M56 E59 G59 I59 K59 M59 E62 G62 I62 K62 M62 E66 I66 K66 E68 G68 I68 K68 M68 E71:E72 G71:G72 I71:I72 K71:K72 M71:M72 E74 G74 I74 K74 M74 E76 G76 I76 M76 E78 G78 I78 K78 M78 I80 K80 M80 E89 G89 I89 K89 M89 E92 G92 I92 K92 M92 E95 E97 G97 I97 K97 M97 E104:E105 G104:G105 I104:I105 K104:K105 M104:M105 E107 G107 I107 K107 M107 E111 G111 I111 K111 M111 E115 G115 I115 K115 M115 E119 E121 E127 K127 M127 E130 E133 G133 E136 G136 I136 K136 M136 E141 E145:E148 G145:G148 I145:I148 K145:K148 M145:M148 E150 E152 G152 I152 K152 M152 E156 E158 G158 I158 K158 M158 E166 G166 I166 K166 M166 E173 G173 I173 K173 M173 E185 G185 I185 K185 M185 E188 G188 I188 K188 M188 E194 E196:E197 G196:G197 I196:I197 K196:K197 M196:M197 E199 E203 G203 I203 K203 M203 E232 E235 G235 G238:G240 E242:E243 G242:G243 I242:I243 K242:K243 M242:M243 E245:E246 G245:G246 I245:I246 K245:K246 M245:M246 E248 G248 I248 E250:E252 E254 M254 E256 E258 G258 I258 K258 M258 E264 G264 K264 M264 E266 I266 K266 M266 I269 E272 I272 K272 M272 E276:E278 E280 M280 E282:E284 G282:G284 I282:I284 K282:K284 M282:M284 E286 I286 K286 M286 E290 G290 I290 K290 M290 E293 G293 I293 K293 M293 E296 G296 I296 K296 M296 E300 G300 I300 M300 E304 G304 I304 K304 M304 E307 G307 I307 K307 M307 E311:E312 G311:G312 I311:I312 K311:K312 M311:M312 E315 G315 E318 E321 E324 G324 E327 G327 I327 M327 E330:E331 E336 G336 I336 K336 M336 E339 G339 I339 K339 M339 E346 E349 I349 E352 E364 E368">
    <cfRule type="cellIs" dxfId="1100" priority="778" stopIfTrue="1" operator="equal">
      <formula>1</formula>
    </cfRule>
    <cfRule type="cellIs" dxfId="1099" priority="779" stopIfTrue="1" operator="equal">
      <formula>2</formula>
    </cfRule>
    <cfRule type="cellIs" dxfId="1098" priority="780" stopIfTrue="1" operator="equal">
      <formula>3</formula>
    </cfRule>
  </conditionalFormatting>
  <conditionalFormatting sqref="E50 G50 I50 K50 M50">
    <cfRule type="cellIs" dxfId="1097" priority="706" stopIfTrue="1" operator="equal">
      <formula>1</formula>
    </cfRule>
    <cfRule type="cellIs" dxfId="1096" priority="707" stopIfTrue="1" operator="equal">
      <formula>2</formula>
    </cfRule>
    <cfRule type="cellIs" dxfId="1095" priority="708" stopIfTrue="1" operator="equal">
      <formula>3</formula>
    </cfRule>
  </conditionalFormatting>
  <conditionalFormatting sqref="E53 G53 I53 K53 M53">
    <cfRule type="cellIs" dxfId="1094" priority="703" stopIfTrue="1" operator="equal">
      <formula>1</formula>
    </cfRule>
    <cfRule type="cellIs" dxfId="1093" priority="704" stopIfTrue="1" operator="equal">
      <formula>2</formula>
    </cfRule>
    <cfRule type="cellIs" dxfId="1092" priority="705" stopIfTrue="1" operator="equal">
      <formula>3</formula>
    </cfRule>
  </conditionalFormatting>
  <conditionalFormatting sqref="E80">
    <cfRule type="cellIs" dxfId="1091" priority="325" stopIfTrue="1" operator="equal">
      <formula>1</formula>
    </cfRule>
    <cfRule type="cellIs" dxfId="1090" priority="326" stopIfTrue="1" operator="equal">
      <formula>2</formula>
    </cfRule>
    <cfRule type="cellIs" dxfId="1089" priority="327" stopIfTrue="1" operator="equal">
      <formula>3</formula>
    </cfRule>
  </conditionalFormatting>
  <conditionalFormatting sqref="E82">
    <cfRule type="cellIs" dxfId="1088" priority="319" stopIfTrue="1" operator="equal">
      <formula>1</formula>
    </cfRule>
    <cfRule type="cellIs" dxfId="1087" priority="320" stopIfTrue="1" operator="equal">
      <formula>2</formula>
    </cfRule>
    <cfRule type="cellIs" dxfId="1086" priority="321" stopIfTrue="1" operator="equal">
      <formula>3</formula>
    </cfRule>
  </conditionalFormatting>
  <conditionalFormatting sqref="E84:E85 G84:G85 I84:I85 K84:K85 M84:M85">
    <cfRule type="cellIs" dxfId="1085" priority="307" stopIfTrue="1" operator="equal">
      <formula>1</formula>
    </cfRule>
    <cfRule type="cellIs" dxfId="1084" priority="308" stopIfTrue="1" operator="equal">
      <formula>2</formula>
    </cfRule>
    <cfRule type="cellIs" dxfId="1083" priority="309" stopIfTrue="1" operator="equal">
      <formula>3</formula>
    </cfRule>
  </conditionalFormatting>
  <conditionalFormatting sqref="E99 G99 I99 K99 M99">
    <cfRule type="cellIs" dxfId="1082" priority="676" stopIfTrue="1" operator="equal">
      <formula>1</formula>
    </cfRule>
    <cfRule type="cellIs" dxfId="1081" priority="677" stopIfTrue="1" operator="equal">
      <formula>2</formula>
    </cfRule>
    <cfRule type="cellIs" dxfId="1080" priority="678" stopIfTrue="1" operator="equal">
      <formula>3</formula>
    </cfRule>
  </conditionalFormatting>
  <conditionalFormatting sqref="E101:E102 G101:G102">
    <cfRule type="cellIs" dxfId="1079" priority="313" stopIfTrue="1" operator="equal">
      <formula>1</formula>
    </cfRule>
    <cfRule type="cellIs" dxfId="1078" priority="314" stopIfTrue="1" operator="equal">
      <formula>2</formula>
    </cfRule>
    <cfRule type="cellIs" dxfId="1077" priority="315" stopIfTrue="1" operator="equal">
      <formula>3</formula>
    </cfRule>
  </conditionalFormatting>
  <conditionalFormatting sqref="E123">
    <cfRule type="cellIs" dxfId="1076" priority="235" stopIfTrue="1" operator="equal">
      <formula>1</formula>
    </cfRule>
    <cfRule type="cellIs" dxfId="1075" priority="236" stopIfTrue="1" operator="equal">
      <formula>2</formula>
    </cfRule>
    <cfRule type="cellIs" dxfId="1074" priority="237" stopIfTrue="1" operator="equal">
      <formula>3</formula>
    </cfRule>
  </conditionalFormatting>
  <conditionalFormatting sqref="E125">
    <cfRule type="cellIs" dxfId="1073" priority="220" stopIfTrue="1" operator="equal">
      <formula>1</formula>
    </cfRule>
    <cfRule type="cellIs" dxfId="1072" priority="221" stopIfTrue="1" operator="equal">
      <formula>2</formula>
    </cfRule>
    <cfRule type="cellIs" dxfId="1071" priority="222" stopIfTrue="1" operator="equal">
      <formula>3</formula>
    </cfRule>
  </conditionalFormatting>
  <conditionalFormatting sqref="E138:E139">
    <cfRule type="cellIs" dxfId="1070" priority="310" stopIfTrue="1" operator="equal">
      <formula>1</formula>
    </cfRule>
    <cfRule type="cellIs" dxfId="1069" priority="311" stopIfTrue="1" operator="equal">
      <formula>2</formula>
    </cfRule>
    <cfRule type="cellIs" dxfId="1068" priority="312" stopIfTrue="1" operator="equal">
      <formula>3</formula>
    </cfRule>
  </conditionalFormatting>
  <conditionalFormatting sqref="E160 G160 I160 K160 M160">
    <cfRule type="cellIs" dxfId="1067" priority="130" stopIfTrue="1" operator="equal">
      <formula>1</formula>
    </cfRule>
    <cfRule type="cellIs" dxfId="1066" priority="131" stopIfTrue="1" operator="equal">
      <formula>2</formula>
    </cfRule>
    <cfRule type="cellIs" dxfId="1065" priority="132" stopIfTrue="1" operator="equal">
      <formula>3</formula>
    </cfRule>
  </conditionalFormatting>
  <conditionalFormatting sqref="E162:E164 G162:G164 I162:I164 K162:K164 M162:M164">
    <cfRule type="cellIs" dxfId="1064" priority="301" stopIfTrue="1" operator="equal">
      <formula>1</formula>
    </cfRule>
    <cfRule type="cellIs" dxfId="1063" priority="302" stopIfTrue="1" operator="equal">
      <formula>2</formula>
    </cfRule>
    <cfRule type="cellIs" dxfId="1062" priority="303" stopIfTrue="1" operator="equal">
      <formula>3</formula>
    </cfRule>
  </conditionalFormatting>
  <conditionalFormatting sqref="E169">
    <cfRule type="cellIs" dxfId="1061" priority="661" stopIfTrue="1" operator="equal">
      <formula>1</formula>
    </cfRule>
    <cfRule type="cellIs" dxfId="1060" priority="662" stopIfTrue="1" operator="equal">
      <formula>2</formula>
    </cfRule>
    <cfRule type="cellIs" dxfId="1059" priority="663" stopIfTrue="1" operator="equal">
      <formula>3</formula>
    </cfRule>
  </conditionalFormatting>
  <conditionalFormatting sqref="E175 G175 I175 K175 M175">
    <cfRule type="cellIs" dxfId="1058" priority="646" stopIfTrue="1" operator="equal">
      <formula>1</formula>
    </cfRule>
    <cfRule type="cellIs" dxfId="1057" priority="647" stopIfTrue="1" operator="equal">
      <formula>2</formula>
    </cfRule>
    <cfRule type="cellIs" dxfId="1056" priority="648" stopIfTrue="1" operator="equal">
      <formula>3</formula>
    </cfRule>
  </conditionalFormatting>
  <conditionalFormatting sqref="E179">
    <cfRule type="cellIs" dxfId="1055" priority="643" stopIfTrue="1" operator="equal">
      <formula>1</formula>
    </cfRule>
    <cfRule type="cellIs" dxfId="1054" priority="644" stopIfTrue="1" operator="equal">
      <formula>2</formula>
    </cfRule>
    <cfRule type="cellIs" dxfId="1053" priority="645" stopIfTrue="1" operator="equal">
      <formula>3</formula>
    </cfRule>
  </conditionalFormatting>
  <conditionalFormatting sqref="E181">
    <cfRule type="cellIs" dxfId="1052" priority="628" stopIfTrue="1" operator="equal">
      <formula>1</formula>
    </cfRule>
    <cfRule type="cellIs" dxfId="1051" priority="629" stopIfTrue="1" operator="equal">
      <formula>2</formula>
    </cfRule>
    <cfRule type="cellIs" dxfId="1050" priority="630" stopIfTrue="1" operator="equal">
      <formula>3</formula>
    </cfRule>
  </conditionalFormatting>
  <conditionalFormatting sqref="E183">
    <cfRule type="cellIs" dxfId="1049" priority="613" stopIfTrue="1" operator="equal">
      <formula>1</formula>
    </cfRule>
    <cfRule type="cellIs" dxfId="1048" priority="614" stopIfTrue="1" operator="equal">
      <formula>2</formula>
    </cfRule>
    <cfRule type="cellIs" dxfId="1047" priority="615" stopIfTrue="1" operator="equal">
      <formula>3</formula>
    </cfRule>
  </conditionalFormatting>
  <conditionalFormatting sqref="E191 G191 I191 K191 M191">
    <cfRule type="cellIs" dxfId="1046" priority="598" stopIfTrue="1" operator="equal">
      <formula>1</formula>
    </cfRule>
    <cfRule type="cellIs" dxfId="1045" priority="599" stopIfTrue="1" operator="equal">
      <formula>2</formula>
    </cfRule>
    <cfRule type="cellIs" dxfId="1044" priority="600" stopIfTrue="1" operator="equal">
      <formula>3</formula>
    </cfRule>
  </conditionalFormatting>
  <conditionalFormatting sqref="E207:E209">
    <cfRule type="cellIs" dxfId="1043" priority="565" stopIfTrue="1" operator="equal">
      <formula>1</formula>
    </cfRule>
    <cfRule type="cellIs" dxfId="1042" priority="566" stopIfTrue="1" operator="equal">
      <formula>2</formula>
    </cfRule>
    <cfRule type="cellIs" dxfId="1041" priority="567" stopIfTrue="1" operator="equal">
      <formula>3</formula>
    </cfRule>
  </conditionalFormatting>
  <conditionalFormatting sqref="E213">
    <cfRule type="cellIs" dxfId="1040" priority="550" stopIfTrue="1" operator="equal">
      <formula>1</formula>
    </cfRule>
    <cfRule type="cellIs" dxfId="1039" priority="551" stopIfTrue="1" operator="equal">
      <formula>2</formula>
    </cfRule>
    <cfRule type="cellIs" dxfId="1038" priority="552" stopIfTrue="1" operator="equal">
      <formula>3</formula>
    </cfRule>
  </conditionalFormatting>
  <conditionalFormatting sqref="E215:E216 G215:G216 I215:I216 K215:K216 M215:M216">
    <cfRule type="cellIs" dxfId="1037" priority="298" stopIfTrue="1" operator="equal">
      <formula>1</formula>
    </cfRule>
    <cfRule type="cellIs" dxfId="1036" priority="299" stopIfTrue="1" operator="equal">
      <formula>2</formula>
    </cfRule>
    <cfRule type="cellIs" dxfId="1035" priority="300" stopIfTrue="1" operator="equal">
      <formula>3</formula>
    </cfRule>
  </conditionalFormatting>
  <conditionalFormatting sqref="E219 G219 I219 K219 M219">
    <cfRule type="cellIs" dxfId="1034" priority="580" stopIfTrue="1" operator="equal">
      <formula>1</formula>
    </cfRule>
    <cfRule type="cellIs" dxfId="1033" priority="581" stopIfTrue="1" operator="equal">
      <formula>2</formula>
    </cfRule>
    <cfRule type="cellIs" dxfId="1032" priority="582" stopIfTrue="1" operator="equal">
      <formula>3</formula>
    </cfRule>
  </conditionalFormatting>
  <conditionalFormatting sqref="E222 G222 I222 K222 M222">
    <cfRule type="cellIs" dxfId="1031" priority="583" stopIfTrue="1" operator="equal">
      <formula>1</formula>
    </cfRule>
    <cfRule type="cellIs" dxfId="1030" priority="584" stopIfTrue="1" operator="equal">
      <formula>2</formula>
    </cfRule>
    <cfRule type="cellIs" dxfId="1029" priority="585" stopIfTrue="1" operator="equal">
      <formula>3</formula>
    </cfRule>
  </conditionalFormatting>
  <conditionalFormatting sqref="E225:E226 G225:G226 I225:I226 K225:K226 M225:M226">
    <cfRule type="cellIs" dxfId="1028" priority="295" stopIfTrue="1" operator="equal">
      <formula>1</formula>
    </cfRule>
    <cfRule type="cellIs" dxfId="1027" priority="296" stopIfTrue="1" operator="equal">
      <formula>2</formula>
    </cfRule>
    <cfRule type="cellIs" dxfId="1026" priority="297" stopIfTrue="1" operator="equal">
      <formula>3</formula>
    </cfRule>
  </conditionalFormatting>
  <conditionalFormatting sqref="E229 G229 I229 K229 M229">
    <cfRule type="cellIs" dxfId="1025" priority="352" stopIfTrue="1" operator="equal">
      <formula>1</formula>
    </cfRule>
    <cfRule type="cellIs" dxfId="1024" priority="353" stopIfTrue="1" operator="equal">
      <formula>2</formula>
    </cfRule>
    <cfRule type="cellIs" dxfId="1023" priority="354" stopIfTrue="1" operator="equal">
      <formula>3</formula>
    </cfRule>
  </conditionalFormatting>
  <conditionalFormatting sqref="E238:E240">
    <cfRule type="cellIs" dxfId="1022" priority="514" stopIfTrue="1" operator="equal">
      <formula>1</formula>
    </cfRule>
    <cfRule type="cellIs" dxfId="1021" priority="515" stopIfTrue="1" operator="equal">
      <formula>2</formula>
    </cfRule>
    <cfRule type="cellIs" dxfId="1020" priority="516" stopIfTrue="1" operator="equal">
      <formula>3</formula>
    </cfRule>
  </conditionalFormatting>
  <conditionalFormatting sqref="E262">
    <cfRule type="cellIs" dxfId="1019" priority="466" stopIfTrue="1" operator="equal">
      <formula>1</formula>
    </cfRule>
    <cfRule type="cellIs" dxfId="1018" priority="467" stopIfTrue="1" operator="equal">
      <formula>2</formula>
    </cfRule>
    <cfRule type="cellIs" dxfId="1017" priority="468" stopIfTrue="1" operator="equal">
      <formula>3</formula>
    </cfRule>
  </conditionalFormatting>
  <conditionalFormatting sqref="E269">
    <cfRule type="cellIs" dxfId="1016" priority="391" stopIfTrue="1" operator="equal">
      <formula>1</formula>
    </cfRule>
    <cfRule type="cellIs" dxfId="1015" priority="392" stopIfTrue="1" operator="equal">
      <formula>2</formula>
    </cfRule>
    <cfRule type="cellIs" dxfId="1014" priority="393" stopIfTrue="1" operator="equal">
      <formula>3</formula>
    </cfRule>
  </conditionalFormatting>
  <conditionalFormatting sqref="E333 G333 I333 K333 M333">
    <cfRule type="cellIs" dxfId="1013" priority="4" stopIfTrue="1" operator="equal">
      <formula>1</formula>
    </cfRule>
    <cfRule type="cellIs" dxfId="1012" priority="5" stopIfTrue="1" operator="equal">
      <formula>2</formula>
    </cfRule>
    <cfRule type="cellIs" dxfId="1011" priority="6" stopIfTrue="1" operator="equal">
      <formula>3</formula>
    </cfRule>
  </conditionalFormatting>
  <conditionalFormatting sqref="E342:E343 G342:G343 I342:I343 K342:K343 M342:M343">
    <cfRule type="cellIs" dxfId="1010" priority="343" stopIfTrue="1" operator="equal">
      <formula>1</formula>
    </cfRule>
    <cfRule type="cellIs" dxfId="1009" priority="344" stopIfTrue="1" operator="equal">
      <formula>2</formula>
    </cfRule>
    <cfRule type="cellIs" dxfId="1008" priority="345" stopIfTrue="1" operator="equal">
      <formula>3</formula>
    </cfRule>
  </conditionalFormatting>
  <conditionalFormatting sqref="E354:E356 G354:G356 I354:I356 K354:K356 M354:M356">
    <cfRule type="cellIs" dxfId="1007" priority="292" stopIfTrue="1" operator="equal">
      <formula>1</formula>
    </cfRule>
    <cfRule type="cellIs" dxfId="1006" priority="293" stopIfTrue="1" operator="equal">
      <formula>2</formula>
    </cfRule>
    <cfRule type="cellIs" dxfId="1005" priority="294" stopIfTrue="1" operator="equal">
      <formula>3</formula>
    </cfRule>
  </conditionalFormatting>
  <conditionalFormatting sqref="E358">
    <cfRule type="cellIs" dxfId="1004" priority="445" stopIfTrue="1" operator="equal">
      <formula>1</formula>
    </cfRule>
    <cfRule type="cellIs" dxfId="1003" priority="446" stopIfTrue="1" operator="equal">
      <formula>2</formula>
    </cfRule>
    <cfRule type="cellIs" dxfId="1002" priority="447" stopIfTrue="1" operator="equal">
      <formula>3</formula>
    </cfRule>
  </conditionalFormatting>
  <conditionalFormatting sqref="E360">
    <cfRule type="cellIs" dxfId="1001" priority="448" stopIfTrue="1" operator="equal">
      <formula>1</formula>
    </cfRule>
    <cfRule type="cellIs" dxfId="1000" priority="449" stopIfTrue="1" operator="equal">
      <formula>2</formula>
    </cfRule>
    <cfRule type="cellIs" dxfId="999" priority="450" stopIfTrue="1" operator="equal">
      <formula>3</formula>
    </cfRule>
  </conditionalFormatting>
  <conditionalFormatting sqref="E372:E386 G372:G386 I372:I386 K372:K386 M372:M386">
    <cfRule type="cellIs" dxfId="998" priority="286" stopIfTrue="1" operator="equal">
      <formula>1</formula>
    </cfRule>
    <cfRule type="cellIs" dxfId="997" priority="287" stopIfTrue="1" operator="equal">
      <formula>2</formula>
    </cfRule>
    <cfRule type="cellIs" dxfId="996" priority="288" stopIfTrue="1" operator="equal">
      <formula>3</formula>
    </cfRule>
  </conditionalFormatting>
  <conditionalFormatting sqref="E388:E1048576 G388:G1048576 I388:I1048576 K388:K1048576 M388:M1048576">
    <cfRule type="cellIs" dxfId="995" priority="271" stopIfTrue="1" operator="equal">
      <formula>1</formula>
    </cfRule>
    <cfRule type="cellIs" dxfId="994" priority="272" stopIfTrue="1" operator="equal">
      <formula>2</formula>
    </cfRule>
    <cfRule type="cellIs" dxfId="993" priority="273" stopIfTrue="1" operator="equal">
      <formula>3</formula>
    </cfRule>
  </conditionalFormatting>
  <conditionalFormatting sqref="G1:G18">
    <cfRule type="cellIs" dxfId="992" priority="745" stopIfTrue="1" operator="equal">
      <formula>1</formula>
    </cfRule>
    <cfRule type="cellIs" dxfId="991" priority="746" stopIfTrue="1" operator="equal">
      <formula>2</formula>
    </cfRule>
    <cfRule type="cellIs" dxfId="990" priority="747" stopIfTrue="1" operator="equal">
      <formula>3</formula>
    </cfRule>
  </conditionalFormatting>
  <conditionalFormatting sqref="G21">
    <cfRule type="cellIs" dxfId="989" priority="742" stopIfTrue="1" operator="equal">
      <formula>1</formula>
    </cfRule>
    <cfRule type="cellIs" dxfId="988" priority="743" stopIfTrue="1" operator="equal">
      <formula>2</formula>
    </cfRule>
    <cfRule type="cellIs" dxfId="987" priority="744" stopIfTrue="1" operator="equal">
      <formula>3</formula>
    </cfRule>
  </conditionalFormatting>
  <conditionalFormatting sqref="G24">
    <cfRule type="cellIs" dxfId="986" priority="739" stopIfTrue="1" operator="equal">
      <formula>1</formula>
    </cfRule>
    <cfRule type="cellIs" dxfId="985" priority="740" stopIfTrue="1" operator="equal">
      <formula>2</formula>
    </cfRule>
    <cfRule type="cellIs" dxfId="984" priority="741" stopIfTrue="1" operator="equal">
      <formula>3</formula>
    </cfRule>
  </conditionalFormatting>
  <conditionalFormatting sqref="G27">
    <cfRule type="cellIs" dxfId="983" priority="736" stopIfTrue="1" operator="equal">
      <formula>1</formula>
    </cfRule>
    <cfRule type="cellIs" dxfId="982" priority="737" stopIfTrue="1" operator="equal">
      <formula>2</formula>
    </cfRule>
    <cfRule type="cellIs" dxfId="981" priority="738" stopIfTrue="1" operator="equal">
      <formula>3</formula>
    </cfRule>
  </conditionalFormatting>
  <conditionalFormatting sqref="G30:G31">
    <cfRule type="cellIs" dxfId="980" priority="328" stopIfTrue="1" operator="equal">
      <formula>1</formula>
    </cfRule>
    <cfRule type="cellIs" dxfId="979" priority="329" stopIfTrue="1" operator="equal">
      <formula>2</formula>
    </cfRule>
    <cfRule type="cellIs" dxfId="978" priority="330" stopIfTrue="1" operator="equal">
      <formula>3</formula>
    </cfRule>
  </conditionalFormatting>
  <conditionalFormatting sqref="G33">
    <cfRule type="cellIs" dxfId="977" priority="721" stopIfTrue="1" operator="equal">
      <formula>1</formula>
    </cfRule>
    <cfRule type="cellIs" dxfId="976" priority="722" stopIfTrue="1" operator="equal">
      <formula>2</formula>
    </cfRule>
    <cfRule type="cellIs" dxfId="975" priority="723" stopIfTrue="1" operator="equal">
      <formula>3</formula>
    </cfRule>
  </conditionalFormatting>
  <conditionalFormatting sqref="G42">
    <cfRule type="cellIs" dxfId="974" priority="718" stopIfTrue="1" operator="equal">
      <formula>1</formula>
    </cfRule>
    <cfRule type="cellIs" dxfId="973" priority="719" stopIfTrue="1" operator="equal">
      <formula>2</formula>
    </cfRule>
    <cfRule type="cellIs" dxfId="972" priority="720" stopIfTrue="1" operator="equal">
      <formula>3</formula>
    </cfRule>
  </conditionalFormatting>
  <conditionalFormatting sqref="G56">
    <cfRule type="cellIs" dxfId="971" priority="670" stopIfTrue="1" operator="equal">
      <formula>1</formula>
    </cfRule>
    <cfRule type="cellIs" dxfId="970" priority="671" stopIfTrue="1" operator="equal">
      <formula>2</formula>
    </cfRule>
    <cfRule type="cellIs" dxfId="969" priority="672" stopIfTrue="1" operator="equal">
      <formula>3</formula>
    </cfRule>
  </conditionalFormatting>
  <conditionalFormatting sqref="G66">
    <cfRule type="cellIs" dxfId="968" priority="700" stopIfTrue="1" operator="equal">
      <formula>1</formula>
    </cfRule>
    <cfRule type="cellIs" dxfId="967" priority="701" stopIfTrue="1" operator="equal">
      <formula>2</formula>
    </cfRule>
    <cfRule type="cellIs" dxfId="966" priority="702" stopIfTrue="1" operator="equal">
      <formula>3</formula>
    </cfRule>
  </conditionalFormatting>
  <conditionalFormatting sqref="G80">
    <cfRule type="cellIs" dxfId="965" priority="322" stopIfTrue="1" operator="equal">
      <formula>1</formula>
    </cfRule>
    <cfRule type="cellIs" dxfId="964" priority="323" stopIfTrue="1" operator="equal">
      <formula>2</formula>
    </cfRule>
    <cfRule type="cellIs" dxfId="963" priority="324" stopIfTrue="1" operator="equal">
      <formula>3</formula>
    </cfRule>
  </conditionalFormatting>
  <conditionalFormatting sqref="G82">
    <cfRule type="cellIs" dxfId="962" priority="316" stopIfTrue="1" operator="equal">
      <formula>1</formula>
    </cfRule>
    <cfRule type="cellIs" dxfId="961" priority="317" stopIfTrue="1" operator="equal">
      <formula>2</formula>
    </cfRule>
    <cfRule type="cellIs" dxfId="960" priority="318" stopIfTrue="1" operator="equal">
      <formula>3</formula>
    </cfRule>
  </conditionalFormatting>
  <conditionalFormatting sqref="G95">
    <cfRule type="cellIs" dxfId="959" priority="688" stopIfTrue="1" operator="equal">
      <formula>1</formula>
    </cfRule>
    <cfRule type="cellIs" dxfId="958" priority="689" stopIfTrue="1" operator="equal">
      <formula>2</formula>
    </cfRule>
    <cfRule type="cellIs" dxfId="957" priority="690" stopIfTrue="1" operator="equal">
      <formula>3</formula>
    </cfRule>
  </conditionalFormatting>
  <conditionalFormatting sqref="G119">
    <cfRule type="cellIs" dxfId="956" priority="259" stopIfTrue="1" operator="equal">
      <formula>1</formula>
    </cfRule>
    <cfRule type="cellIs" dxfId="955" priority="260" stopIfTrue="1" operator="equal">
      <formula>2</formula>
    </cfRule>
    <cfRule type="cellIs" dxfId="954" priority="261" stopIfTrue="1" operator="equal">
      <formula>3</formula>
    </cfRule>
  </conditionalFormatting>
  <conditionalFormatting sqref="G121">
    <cfRule type="cellIs" dxfId="953" priority="247" stopIfTrue="1" operator="equal">
      <formula>1</formula>
    </cfRule>
    <cfRule type="cellIs" dxfId="952" priority="248" stopIfTrue="1" operator="equal">
      <formula>2</formula>
    </cfRule>
    <cfRule type="cellIs" dxfId="951" priority="249" stopIfTrue="1" operator="equal">
      <formula>3</formula>
    </cfRule>
  </conditionalFormatting>
  <conditionalFormatting sqref="G123">
    <cfRule type="cellIs" dxfId="950" priority="232" stopIfTrue="1" operator="equal">
      <formula>1</formula>
    </cfRule>
    <cfRule type="cellIs" dxfId="949" priority="233" stopIfTrue="1" operator="equal">
      <formula>2</formula>
    </cfRule>
    <cfRule type="cellIs" dxfId="948" priority="234" stopIfTrue="1" operator="equal">
      <formula>3</formula>
    </cfRule>
  </conditionalFormatting>
  <conditionalFormatting sqref="G125">
    <cfRule type="cellIs" dxfId="947" priority="217" stopIfTrue="1" operator="equal">
      <formula>1</formula>
    </cfRule>
    <cfRule type="cellIs" dxfId="946" priority="218" stopIfTrue="1" operator="equal">
      <formula>2</formula>
    </cfRule>
    <cfRule type="cellIs" dxfId="945" priority="219" stopIfTrue="1" operator="equal">
      <formula>3</formula>
    </cfRule>
  </conditionalFormatting>
  <conditionalFormatting sqref="G127">
    <cfRule type="cellIs" dxfId="944" priority="205" stopIfTrue="1" operator="equal">
      <formula>1</formula>
    </cfRule>
    <cfRule type="cellIs" dxfId="943" priority="206" stopIfTrue="1" operator="equal">
      <formula>2</formula>
    </cfRule>
    <cfRule type="cellIs" dxfId="942" priority="207" stopIfTrue="1" operator="equal">
      <formula>3</formula>
    </cfRule>
  </conditionalFormatting>
  <conditionalFormatting sqref="G130">
    <cfRule type="cellIs" dxfId="941" priority="199" stopIfTrue="1" operator="equal">
      <formula>1</formula>
    </cfRule>
    <cfRule type="cellIs" dxfId="940" priority="200" stopIfTrue="1" operator="equal">
      <formula>2</formula>
    </cfRule>
    <cfRule type="cellIs" dxfId="939" priority="201" stopIfTrue="1" operator="equal">
      <formula>3</formula>
    </cfRule>
  </conditionalFormatting>
  <conditionalFormatting sqref="G138:G139">
    <cfRule type="cellIs" dxfId="938" priority="178" stopIfTrue="1" operator="equal">
      <formula>1</formula>
    </cfRule>
    <cfRule type="cellIs" dxfId="937" priority="179" stopIfTrue="1" operator="equal">
      <formula>2</formula>
    </cfRule>
    <cfRule type="cellIs" dxfId="936" priority="180" stopIfTrue="1" operator="equal">
      <formula>3</formula>
    </cfRule>
  </conditionalFormatting>
  <conditionalFormatting sqref="G141">
    <cfRule type="cellIs" dxfId="935" priority="166" stopIfTrue="1" operator="equal">
      <formula>1</formula>
    </cfRule>
    <cfRule type="cellIs" dxfId="934" priority="167" stopIfTrue="1" operator="equal">
      <formula>2</formula>
    </cfRule>
    <cfRule type="cellIs" dxfId="933" priority="168" stopIfTrue="1" operator="equal">
      <formula>3</formula>
    </cfRule>
  </conditionalFormatting>
  <conditionalFormatting sqref="G150">
    <cfRule type="cellIs" dxfId="932" priority="154" stopIfTrue="1" operator="equal">
      <formula>1</formula>
    </cfRule>
    <cfRule type="cellIs" dxfId="931" priority="155" stopIfTrue="1" operator="equal">
      <formula>2</formula>
    </cfRule>
    <cfRule type="cellIs" dxfId="930" priority="156" stopIfTrue="1" operator="equal">
      <formula>3</formula>
    </cfRule>
  </conditionalFormatting>
  <conditionalFormatting sqref="G156">
    <cfRule type="cellIs" dxfId="929" priority="142" stopIfTrue="1" operator="equal">
      <formula>1</formula>
    </cfRule>
    <cfRule type="cellIs" dxfId="928" priority="143" stopIfTrue="1" operator="equal">
      <formula>2</formula>
    </cfRule>
    <cfRule type="cellIs" dxfId="927" priority="144" stopIfTrue="1" operator="equal">
      <formula>3</formula>
    </cfRule>
  </conditionalFormatting>
  <conditionalFormatting sqref="G169">
    <cfRule type="cellIs" dxfId="926" priority="658" stopIfTrue="1" operator="equal">
      <formula>1</formula>
    </cfRule>
    <cfRule type="cellIs" dxfId="925" priority="659" stopIfTrue="1" operator="equal">
      <formula>2</formula>
    </cfRule>
    <cfRule type="cellIs" dxfId="924" priority="660" stopIfTrue="1" operator="equal">
      <formula>3</formula>
    </cfRule>
  </conditionalFormatting>
  <conditionalFormatting sqref="G179">
    <cfRule type="cellIs" dxfId="923" priority="640" stopIfTrue="1" operator="equal">
      <formula>1</formula>
    </cfRule>
    <cfRule type="cellIs" dxfId="922" priority="641" stopIfTrue="1" operator="equal">
      <formula>2</formula>
    </cfRule>
    <cfRule type="cellIs" dxfId="921" priority="642" stopIfTrue="1" operator="equal">
      <formula>3</formula>
    </cfRule>
  </conditionalFormatting>
  <conditionalFormatting sqref="G181">
    <cfRule type="cellIs" dxfId="920" priority="625" stopIfTrue="1" operator="equal">
      <formula>1</formula>
    </cfRule>
    <cfRule type="cellIs" dxfId="919" priority="626" stopIfTrue="1" operator="equal">
      <formula>2</formula>
    </cfRule>
    <cfRule type="cellIs" dxfId="918" priority="627" stopIfTrue="1" operator="equal">
      <formula>3</formula>
    </cfRule>
  </conditionalFormatting>
  <conditionalFormatting sqref="G183">
    <cfRule type="cellIs" dxfId="917" priority="610" stopIfTrue="1" operator="equal">
      <formula>1</formula>
    </cfRule>
    <cfRule type="cellIs" dxfId="916" priority="611" stopIfTrue="1" operator="equal">
      <formula>2</formula>
    </cfRule>
    <cfRule type="cellIs" dxfId="915" priority="612" stopIfTrue="1" operator="equal">
      <formula>3</formula>
    </cfRule>
  </conditionalFormatting>
  <conditionalFormatting sqref="G194">
    <cfRule type="cellIs" dxfId="914" priority="595" stopIfTrue="1" operator="equal">
      <formula>1</formula>
    </cfRule>
    <cfRule type="cellIs" dxfId="913" priority="596" stopIfTrue="1" operator="equal">
      <formula>2</formula>
    </cfRule>
    <cfRule type="cellIs" dxfId="912" priority="597" stopIfTrue="1" operator="equal">
      <formula>3</formula>
    </cfRule>
  </conditionalFormatting>
  <conditionalFormatting sqref="G199:G200">
    <cfRule type="cellIs" dxfId="911" priority="577" stopIfTrue="1" operator="equal">
      <formula>1</formula>
    </cfRule>
    <cfRule type="cellIs" dxfId="910" priority="578" stopIfTrue="1" operator="equal">
      <formula>2</formula>
    </cfRule>
    <cfRule type="cellIs" dxfId="909" priority="579" stopIfTrue="1" operator="equal">
      <formula>3</formula>
    </cfRule>
  </conditionalFormatting>
  <conditionalFormatting sqref="G207:G209">
    <cfRule type="cellIs" dxfId="908" priority="562" stopIfTrue="1" operator="equal">
      <formula>1</formula>
    </cfRule>
    <cfRule type="cellIs" dxfId="907" priority="563" stopIfTrue="1" operator="equal">
      <formula>2</formula>
    </cfRule>
    <cfRule type="cellIs" dxfId="906" priority="564" stopIfTrue="1" operator="equal">
      <formula>3</formula>
    </cfRule>
  </conditionalFormatting>
  <conditionalFormatting sqref="G213">
    <cfRule type="cellIs" dxfId="905" priority="547" stopIfTrue="1" operator="equal">
      <formula>1</formula>
    </cfRule>
    <cfRule type="cellIs" dxfId="904" priority="548" stopIfTrue="1" operator="equal">
      <formula>2</formula>
    </cfRule>
    <cfRule type="cellIs" dxfId="903" priority="549" stopIfTrue="1" operator="equal">
      <formula>3</formula>
    </cfRule>
  </conditionalFormatting>
  <conditionalFormatting sqref="G232">
    <cfRule type="cellIs" dxfId="902" priority="535" stopIfTrue="1" operator="equal">
      <formula>1</formula>
    </cfRule>
    <cfRule type="cellIs" dxfId="901" priority="536" stopIfTrue="1" operator="equal">
      <formula>2</formula>
    </cfRule>
    <cfRule type="cellIs" dxfId="900" priority="537" stopIfTrue="1" operator="equal">
      <formula>3</formula>
    </cfRule>
  </conditionalFormatting>
  <conditionalFormatting sqref="G250:G252">
    <cfRule type="cellIs" dxfId="899" priority="496" stopIfTrue="1" operator="equal">
      <formula>1</formula>
    </cfRule>
    <cfRule type="cellIs" dxfId="898" priority="497" stopIfTrue="1" operator="equal">
      <formula>2</formula>
    </cfRule>
    <cfRule type="cellIs" dxfId="897" priority="498" stopIfTrue="1" operator="equal">
      <formula>3</formula>
    </cfRule>
  </conditionalFormatting>
  <conditionalFormatting sqref="G254">
    <cfRule type="cellIs" dxfId="896" priority="487" stopIfTrue="1" operator="equal">
      <formula>1</formula>
    </cfRule>
    <cfRule type="cellIs" dxfId="895" priority="488" stopIfTrue="1" operator="equal">
      <formula>2</formula>
    </cfRule>
    <cfRule type="cellIs" dxfId="894" priority="489" stopIfTrue="1" operator="equal">
      <formula>3</formula>
    </cfRule>
  </conditionalFormatting>
  <conditionalFormatting sqref="G256">
    <cfRule type="cellIs" dxfId="893" priority="478" stopIfTrue="1" operator="equal">
      <formula>1</formula>
    </cfRule>
    <cfRule type="cellIs" dxfId="892" priority="479" stopIfTrue="1" operator="equal">
      <formula>2</formula>
    </cfRule>
    <cfRule type="cellIs" dxfId="891" priority="480" stopIfTrue="1" operator="equal">
      <formula>3</formula>
    </cfRule>
  </conditionalFormatting>
  <conditionalFormatting sqref="G262">
    <cfRule type="cellIs" dxfId="890" priority="463" stopIfTrue="1" operator="equal">
      <formula>1</formula>
    </cfRule>
    <cfRule type="cellIs" dxfId="889" priority="464" stopIfTrue="1" operator="equal">
      <formula>2</formula>
    </cfRule>
    <cfRule type="cellIs" dxfId="888" priority="465" stopIfTrue="1" operator="equal">
      <formula>3</formula>
    </cfRule>
  </conditionalFormatting>
  <conditionalFormatting sqref="G266">
    <cfRule type="cellIs" dxfId="887" priority="394" stopIfTrue="1" operator="equal">
      <formula>1</formula>
    </cfRule>
    <cfRule type="cellIs" dxfId="886" priority="395" stopIfTrue="1" operator="equal">
      <formula>2</formula>
    </cfRule>
    <cfRule type="cellIs" dxfId="885" priority="396" stopIfTrue="1" operator="equal">
      <formula>3</formula>
    </cfRule>
  </conditionalFormatting>
  <conditionalFormatting sqref="G269">
    <cfRule type="cellIs" dxfId="884" priority="388" stopIfTrue="1" operator="equal">
      <formula>1</formula>
    </cfRule>
    <cfRule type="cellIs" dxfId="883" priority="389" stopIfTrue="1" operator="equal">
      <formula>2</formula>
    </cfRule>
    <cfRule type="cellIs" dxfId="882" priority="390" stopIfTrue="1" operator="equal">
      <formula>3</formula>
    </cfRule>
  </conditionalFormatting>
  <conditionalFormatting sqref="G272">
    <cfRule type="cellIs" dxfId="881" priority="367" stopIfTrue="1" operator="equal">
      <formula>1</formula>
    </cfRule>
    <cfRule type="cellIs" dxfId="880" priority="368" stopIfTrue="1" operator="equal">
      <formula>2</formula>
    </cfRule>
    <cfRule type="cellIs" dxfId="879" priority="369" stopIfTrue="1" operator="equal">
      <formula>3</formula>
    </cfRule>
  </conditionalFormatting>
  <conditionalFormatting sqref="G276:G278">
    <cfRule type="cellIs" dxfId="878" priority="127" stopIfTrue="1" operator="equal">
      <formula>1</formula>
    </cfRule>
    <cfRule type="cellIs" dxfId="877" priority="128" stopIfTrue="1" operator="equal">
      <formula>2</formula>
    </cfRule>
    <cfRule type="cellIs" dxfId="876" priority="129" stopIfTrue="1" operator="equal">
      <formula>3</formula>
    </cfRule>
  </conditionalFormatting>
  <conditionalFormatting sqref="G280">
    <cfRule type="cellIs" dxfId="875" priority="364" stopIfTrue="1" operator="equal">
      <formula>1</formula>
    </cfRule>
    <cfRule type="cellIs" dxfId="874" priority="365" stopIfTrue="1" operator="equal">
      <formula>2</formula>
    </cfRule>
    <cfRule type="cellIs" dxfId="873" priority="366" stopIfTrue="1" operator="equal">
      <formula>3</formula>
    </cfRule>
  </conditionalFormatting>
  <conditionalFormatting sqref="G286">
    <cfRule type="cellIs" dxfId="872" priority="355" stopIfTrue="1" operator="equal">
      <formula>1</formula>
    </cfRule>
    <cfRule type="cellIs" dxfId="871" priority="356" stopIfTrue="1" operator="equal">
      <formula>2</formula>
    </cfRule>
    <cfRule type="cellIs" dxfId="870" priority="357" stopIfTrue="1" operator="equal">
      <formula>3</formula>
    </cfRule>
  </conditionalFormatting>
  <conditionalFormatting sqref="G318">
    <cfRule type="cellIs" dxfId="869" priority="100" stopIfTrue="1" operator="equal">
      <formula>1</formula>
    </cfRule>
    <cfRule type="cellIs" dxfId="868" priority="101" stopIfTrue="1" operator="equal">
      <formula>2</formula>
    </cfRule>
    <cfRule type="cellIs" dxfId="867" priority="102" stopIfTrue="1" operator="equal">
      <formula>3</formula>
    </cfRule>
  </conditionalFormatting>
  <conditionalFormatting sqref="G321">
    <cfRule type="cellIs" dxfId="866" priority="88" stopIfTrue="1" operator="equal">
      <formula>1</formula>
    </cfRule>
    <cfRule type="cellIs" dxfId="865" priority="89" stopIfTrue="1" operator="equal">
      <formula>2</formula>
    </cfRule>
    <cfRule type="cellIs" dxfId="864" priority="90" stopIfTrue="1" operator="equal">
      <formula>3</formula>
    </cfRule>
  </conditionalFormatting>
  <conditionalFormatting sqref="G330:G331">
    <cfRule type="cellIs" dxfId="863" priority="49" stopIfTrue="1" operator="equal">
      <formula>1</formula>
    </cfRule>
    <cfRule type="cellIs" dxfId="862" priority="50" stopIfTrue="1" operator="equal">
      <formula>2</formula>
    </cfRule>
    <cfRule type="cellIs" dxfId="861" priority="51" stopIfTrue="1" operator="equal">
      <formula>3</formula>
    </cfRule>
  </conditionalFormatting>
  <conditionalFormatting sqref="G346">
    <cfRule type="cellIs" dxfId="860" priority="37" stopIfTrue="1" operator="equal">
      <formula>1</formula>
    </cfRule>
    <cfRule type="cellIs" dxfId="859" priority="38" stopIfTrue="1" operator="equal">
      <formula>2</formula>
    </cfRule>
    <cfRule type="cellIs" dxfId="858" priority="39" stopIfTrue="1" operator="equal">
      <formula>3</formula>
    </cfRule>
  </conditionalFormatting>
  <conditionalFormatting sqref="G349">
    <cfRule type="cellIs" dxfId="857" priority="25" stopIfTrue="1" operator="equal">
      <formula>1</formula>
    </cfRule>
    <cfRule type="cellIs" dxfId="856" priority="26" stopIfTrue="1" operator="equal">
      <formula>2</formula>
    </cfRule>
    <cfRule type="cellIs" dxfId="855" priority="27" stopIfTrue="1" operator="equal">
      <formula>3</formula>
    </cfRule>
  </conditionalFormatting>
  <conditionalFormatting sqref="G352">
    <cfRule type="cellIs" dxfId="854" priority="16" stopIfTrue="1" operator="equal">
      <formula>1</formula>
    </cfRule>
    <cfRule type="cellIs" dxfId="853" priority="17" stopIfTrue="1" operator="equal">
      <formula>2</formula>
    </cfRule>
    <cfRule type="cellIs" dxfId="852" priority="18" stopIfTrue="1" operator="equal">
      <formula>3</formula>
    </cfRule>
  </conditionalFormatting>
  <conditionalFormatting sqref="G358">
    <cfRule type="cellIs" dxfId="851" priority="442" stopIfTrue="1" operator="equal">
      <formula>1</formula>
    </cfRule>
    <cfRule type="cellIs" dxfId="850" priority="443" stopIfTrue="1" operator="equal">
      <formula>2</formula>
    </cfRule>
    <cfRule type="cellIs" dxfId="849" priority="444" stopIfTrue="1" operator="equal">
      <formula>3</formula>
    </cfRule>
  </conditionalFormatting>
  <conditionalFormatting sqref="G360">
    <cfRule type="cellIs" dxfId="848" priority="430" stopIfTrue="1" operator="equal">
      <formula>1</formula>
    </cfRule>
    <cfRule type="cellIs" dxfId="847" priority="431" stopIfTrue="1" operator="equal">
      <formula>2</formula>
    </cfRule>
    <cfRule type="cellIs" dxfId="846" priority="432" stopIfTrue="1" operator="equal">
      <formula>3</formula>
    </cfRule>
  </conditionalFormatting>
  <conditionalFormatting sqref="G364">
    <cfRule type="cellIs" dxfId="845" priority="418" stopIfTrue="1" operator="equal">
      <formula>1</formula>
    </cfRule>
    <cfRule type="cellIs" dxfId="844" priority="419" stopIfTrue="1" operator="equal">
      <formula>2</formula>
    </cfRule>
    <cfRule type="cellIs" dxfId="843" priority="420" stopIfTrue="1" operator="equal">
      <formula>3</formula>
    </cfRule>
  </conditionalFormatting>
  <conditionalFormatting sqref="G368">
    <cfRule type="cellIs" dxfId="842" priority="406" stopIfTrue="1" operator="equal">
      <formula>1</formula>
    </cfRule>
    <cfRule type="cellIs" dxfId="841" priority="407" stopIfTrue="1" operator="equal">
      <formula>2</formula>
    </cfRule>
    <cfRule type="cellIs" dxfId="840" priority="408" stopIfTrue="1" operator="equal">
      <formula>3</formula>
    </cfRule>
  </conditionalFormatting>
  <conditionalFormatting sqref="I1:I18">
    <cfRule type="cellIs" dxfId="839" priority="733" stopIfTrue="1" operator="equal">
      <formula>1</formula>
    </cfRule>
    <cfRule type="cellIs" dxfId="838" priority="734" stopIfTrue="1" operator="equal">
      <formula>2</formula>
    </cfRule>
    <cfRule type="cellIs" dxfId="837" priority="735" stopIfTrue="1" operator="equal">
      <formula>3</formula>
    </cfRule>
  </conditionalFormatting>
  <conditionalFormatting sqref="I21">
    <cfRule type="cellIs" dxfId="836" priority="730" stopIfTrue="1" operator="equal">
      <formula>1</formula>
    </cfRule>
    <cfRule type="cellIs" dxfId="835" priority="731" stopIfTrue="1" operator="equal">
      <formula>2</formula>
    </cfRule>
    <cfRule type="cellIs" dxfId="834" priority="732" stopIfTrue="1" operator="equal">
      <formula>3</formula>
    </cfRule>
  </conditionalFormatting>
  <conditionalFormatting sqref="I24">
    <cfRule type="cellIs" dxfId="833" priority="727" stopIfTrue="1" operator="equal">
      <formula>1</formula>
    </cfRule>
    <cfRule type="cellIs" dxfId="832" priority="728" stopIfTrue="1" operator="equal">
      <formula>2</formula>
    </cfRule>
    <cfRule type="cellIs" dxfId="831" priority="729" stopIfTrue="1" operator="equal">
      <formula>3</formula>
    </cfRule>
  </conditionalFormatting>
  <conditionalFormatting sqref="I27">
    <cfRule type="cellIs" dxfId="830" priority="724" stopIfTrue="1" operator="equal">
      <formula>1</formula>
    </cfRule>
    <cfRule type="cellIs" dxfId="829" priority="725" stopIfTrue="1" operator="equal">
      <formula>2</formula>
    </cfRule>
    <cfRule type="cellIs" dxfId="828" priority="726" stopIfTrue="1" operator="equal">
      <formula>3</formula>
    </cfRule>
  </conditionalFormatting>
  <conditionalFormatting sqref="I42">
    <cfRule type="cellIs" dxfId="827" priority="715" stopIfTrue="1" operator="equal">
      <formula>1</formula>
    </cfRule>
    <cfRule type="cellIs" dxfId="826" priority="716" stopIfTrue="1" operator="equal">
      <formula>2</formula>
    </cfRule>
    <cfRule type="cellIs" dxfId="825" priority="717" stopIfTrue="1" operator="equal">
      <formula>3</formula>
    </cfRule>
  </conditionalFormatting>
  <conditionalFormatting sqref="I82 K82 M82">
    <cfRule type="cellIs" dxfId="824" priority="691" stopIfTrue="1" operator="equal">
      <formula>1</formula>
    </cfRule>
    <cfRule type="cellIs" dxfId="823" priority="692" stopIfTrue="1" operator="equal">
      <formula>2</formula>
    </cfRule>
    <cfRule type="cellIs" dxfId="822" priority="693" stopIfTrue="1" operator="equal">
      <formula>3</formula>
    </cfRule>
  </conditionalFormatting>
  <conditionalFormatting sqref="I95">
    <cfRule type="cellIs" dxfId="821" priority="685" stopIfTrue="1" operator="equal">
      <formula>1</formula>
    </cfRule>
    <cfRule type="cellIs" dxfId="820" priority="686" stopIfTrue="1" operator="equal">
      <formula>2</formula>
    </cfRule>
    <cfRule type="cellIs" dxfId="819" priority="687" stopIfTrue="1" operator="equal">
      <formula>3</formula>
    </cfRule>
  </conditionalFormatting>
  <conditionalFormatting sqref="I101:I102">
    <cfRule type="cellIs" dxfId="818" priority="268" stopIfTrue="1" operator="equal">
      <formula>1</formula>
    </cfRule>
    <cfRule type="cellIs" dxfId="817" priority="269" stopIfTrue="1" operator="equal">
      <formula>2</formula>
    </cfRule>
    <cfRule type="cellIs" dxfId="816" priority="270" stopIfTrue="1" operator="equal">
      <formula>3</formula>
    </cfRule>
  </conditionalFormatting>
  <conditionalFormatting sqref="I119">
    <cfRule type="cellIs" dxfId="815" priority="256" stopIfTrue="1" operator="equal">
      <formula>1</formula>
    </cfRule>
    <cfRule type="cellIs" dxfId="814" priority="257" stopIfTrue="1" operator="equal">
      <formula>2</formula>
    </cfRule>
    <cfRule type="cellIs" dxfId="813" priority="258" stopIfTrue="1" operator="equal">
      <formula>3</formula>
    </cfRule>
  </conditionalFormatting>
  <conditionalFormatting sqref="I121">
    <cfRule type="cellIs" dxfId="812" priority="244" stopIfTrue="1" operator="equal">
      <formula>1</formula>
    </cfRule>
    <cfRule type="cellIs" dxfId="811" priority="245" stopIfTrue="1" operator="equal">
      <formula>2</formula>
    </cfRule>
    <cfRule type="cellIs" dxfId="810" priority="246" stopIfTrue="1" operator="equal">
      <formula>3</formula>
    </cfRule>
  </conditionalFormatting>
  <conditionalFormatting sqref="I123">
    <cfRule type="cellIs" dxfId="809" priority="229" stopIfTrue="1" operator="equal">
      <formula>1</formula>
    </cfRule>
    <cfRule type="cellIs" dxfId="808" priority="230" stopIfTrue="1" operator="equal">
      <formula>2</formula>
    </cfRule>
    <cfRule type="cellIs" dxfId="807" priority="231" stopIfTrue="1" operator="equal">
      <formula>3</formula>
    </cfRule>
  </conditionalFormatting>
  <conditionalFormatting sqref="I125">
    <cfRule type="cellIs" dxfId="806" priority="214" stopIfTrue="1" operator="equal">
      <formula>1</formula>
    </cfRule>
    <cfRule type="cellIs" dxfId="805" priority="215" stopIfTrue="1" operator="equal">
      <formula>2</formula>
    </cfRule>
    <cfRule type="cellIs" dxfId="804" priority="216" stopIfTrue="1" operator="equal">
      <formula>3</formula>
    </cfRule>
  </conditionalFormatting>
  <conditionalFormatting sqref="I127">
    <cfRule type="cellIs" dxfId="803" priority="202" stopIfTrue="1" operator="equal">
      <formula>1</formula>
    </cfRule>
    <cfRule type="cellIs" dxfId="802" priority="203" stopIfTrue="1" operator="equal">
      <formula>2</formula>
    </cfRule>
    <cfRule type="cellIs" dxfId="801" priority="204" stopIfTrue="1" operator="equal">
      <formula>3</formula>
    </cfRule>
  </conditionalFormatting>
  <conditionalFormatting sqref="I130">
    <cfRule type="cellIs" dxfId="800" priority="196" stopIfTrue="1" operator="equal">
      <formula>1</formula>
    </cfRule>
    <cfRule type="cellIs" dxfId="799" priority="197" stopIfTrue="1" operator="equal">
      <formula>2</formula>
    </cfRule>
    <cfRule type="cellIs" dxfId="798" priority="198" stopIfTrue="1" operator="equal">
      <formula>3</formula>
    </cfRule>
  </conditionalFormatting>
  <conditionalFormatting sqref="I133">
    <cfRule type="cellIs" dxfId="797" priority="187" stopIfTrue="1" operator="equal">
      <formula>1</formula>
    </cfRule>
    <cfRule type="cellIs" dxfId="796" priority="188" stopIfTrue="1" operator="equal">
      <formula>2</formula>
    </cfRule>
    <cfRule type="cellIs" dxfId="795" priority="189" stopIfTrue="1" operator="equal">
      <formula>3</formula>
    </cfRule>
  </conditionalFormatting>
  <conditionalFormatting sqref="I138:I139">
    <cfRule type="cellIs" dxfId="794" priority="175" stopIfTrue="1" operator="equal">
      <formula>1</formula>
    </cfRule>
    <cfRule type="cellIs" dxfId="793" priority="176" stopIfTrue="1" operator="equal">
      <formula>2</formula>
    </cfRule>
    <cfRule type="cellIs" dxfId="792" priority="177" stopIfTrue="1" operator="equal">
      <formula>3</formula>
    </cfRule>
  </conditionalFormatting>
  <conditionalFormatting sqref="I141">
    <cfRule type="cellIs" dxfId="791" priority="163" stopIfTrue="1" operator="equal">
      <formula>1</formula>
    </cfRule>
    <cfRule type="cellIs" dxfId="790" priority="164" stopIfTrue="1" operator="equal">
      <formula>2</formula>
    </cfRule>
    <cfRule type="cellIs" dxfId="789" priority="165" stopIfTrue="1" operator="equal">
      <formula>3</formula>
    </cfRule>
  </conditionalFormatting>
  <conditionalFormatting sqref="I150">
    <cfRule type="cellIs" dxfId="788" priority="151" stopIfTrue="1" operator="equal">
      <formula>1</formula>
    </cfRule>
    <cfRule type="cellIs" dxfId="787" priority="152" stopIfTrue="1" operator="equal">
      <formula>2</formula>
    </cfRule>
    <cfRule type="cellIs" dxfId="786" priority="153" stopIfTrue="1" operator="equal">
      <formula>3</formula>
    </cfRule>
  </conditionalFormatting>
  <conditionalFormatting sqref="I156">
    <cfRule type="cellIs" dxfId="785" priority="139" stopIfTrue="1" operator="equal">
      <formula>1</formula>
    </cfRule>
    <cfRule type="cellIs" dxfId="784" priority="140" stopIfTrue="1" operator="equal">
      <formula>2</formula>
    </cfRule>
    <cfRule type="cellIs" dxfId="783" priority="141" stopIfTrue="1" operator="equal">
      <formula>3</formula>
    </cfRule>
  </conditionalFormatting>
  <conditionalFormatting sqref="I169">
    <cfRule type="cellIs" dxfId="782" priority="655" stopIfTrue="1" operator="equal">
      <formula>1</formula>
    </cfRule>
    <cfRule type="cellIs" dxfId="781" priority="656" stopIfTrue="1" operator="equal">
      <formula>2</formula>
    </cfRule>
    <cfRule type="cellIs" dxfId="780" priority="657" stopIfTrue="1" operator="equal">
      <formula>3</formula>
    </cfRule>
  </conditionalFormatting>
  <conditionalFormatting sqref="I179">
    <cfRule type="cellIs" dxfId="779" priority="637" stopIfTrue="1" operator="equal">
      <formula>1</formula>
    </cfRule>
    <cfRule type="cellIs" dxfId="778" priority="638" stopIfTrue="1" operator="equal">
      <formula>2</formula>
    </cfRule>
    <cfRule type="cellIs" dxfId="777" priority="639" stopIfTrue="1" operator="equal">
      <formula>3</formula>
    </cfRule>
  </conditionalFormatting>
  <conditionalFormatting sqref="I181">
    <cfRule type="cellIs" dxfId="776" priority="622" stopIfTrue="1" operator="equal">
      <formula>1</formula>
    </cfRule>
    <cfRule type="cellIs" dxfId="775" priority="623" stopIfTrue="1" operator="equal">
      <formula>2</formula>
    </cfRule>
    <cfRule type="cellIs" dxfId="774" priority="624" stopIfTrue="1" operator="equal">
      <formula>3</formula>
    </cfRule>
  </conditionalFormatting>
  <conditionalFormatting sqref="I183">
    <cfRule type="cellIs" dxfId="773" priority="601" stopIfTrue="1" operator="equal">
      <formula>1</formula>
    </cfRule>
    <cfRule type="cellIs" dxfId="772" priority="602" stopIfTrue="1" operator="equal">
      <formula>2</formula>
    </cfRule>
    <cfRule type="cellIs" dxfId="771" priority="603" stopIfTrue="1" operator="equal">
      <formula>3</formula>
    </cfRule>
  </conditionalFormatting>
  <conditionalFormatting sqref="I194">
    <cfRule type="cellIs" dxfId="770" priority="592" stopIfTrue="1" operator="equal">
      <formula>1</formula>
    </cfRule>
    <cfRule type="cellIs" dxfId="769" priority="593" stopIfTrue="1" operator="equal">
      <formula>2</formula>
    </cfRule>
    <cfRule type="cellIs" dxfId="768" priority="594" stopIfTrue="1" operator="equal">
      <formula>3</formula>
    </cfRule>
  </conditionalFormatting>
  <conditionalFormatting sqref="I199:I200">
    <cfRule type="cellIs" dxfId="767" priority="574" stopIfTrue="1" operator="equal">
      <formula>1</formula>
    </cfRule>
    <cfRule type="cellIs" dxfId="766" priority="575" stopIfTrue="1" operator="equal">
      <formula>2</formula>
    </cfRule>
    <cfRule type="cellIs" dxfId="765" priority="576" stopIfTrue="1" operator="equal">
      <formula>3</formula>
    </cfRule>
  </conditionalFormatting>
  <conditionalFormatting sqref="I207:I209">
    <cfRule type="cellIs" dxfId="764" priority="559" stopIfTrue="1" operator="equal">
      <formula>1</formula>
    </cfRule>
    <cfRule type="cellIs" dxfId="763" priority="560" stopIfTrue="1" operator="equal">
      <formula>2</formula>
    </cfRule>
    <cfRule type="cellIs" dxfId="762" priority="561" stopIfTrue="1" operator="equal">
      <formula>3</formula>
    </cfRule>
  </conditionalFormatting>
  <conditionalFormatting sqref="I213">
    <cfRule type="cellIs" dxfId="761" priority="544" stopIfTrue="1" operator="equal">
      <formula>1</formula>
    </cfRule>
    <cfRule type="cellIs" dxfId="760" priority="545" stopIfTrue="1" operator="equal">
      <formula>2</formula>
    </cfRule>
    <cfRule type="cellIs" dxfId="759" priority="546" stopIfTrue="1" operator="equal">
      <formula>3</formula>
    </cfRule>
  </conditionalFormatting>
  <conditionalFormatting sqref="I232">
    <cfRule type="cellIs" dxfId="758" priority="532" stopIfTrue="1" operator="equal">
      <formula>1</formula>
    </cfRule>
    <cfRule type="cellIs" dxfId="757" priority="533" stopIfTrue="1" operator="equal">
      <formula>2</formula>
    </cfRule>
    <cfRule type="cellIs" dxfId="756" priority="534" stopIfTrue="1" operator="equal">
      <formula>3</formula>
    </cfRule>
  </conditionalFormatting>
  <conditionalFormatting sqref="I235">
    <cfRule type="cellIs" dxfId="755" priority="523" stopIfTrue="1" operator="equal">
      <formula>1</formula>
    </cfRule>
    <cfRule type="cellIs" dxfId="754" priority="524" stopIfTrue="1" operator="equal">
      <formula>2</formula>
    </cfRule>
    <cfRule type="cellIs" dxfId="753" priority="525" stopIfTrue="1" operator="equal">
      <formula>3</formula>
    </cfRule>
  </conditionalFormatting>
  <conditionalFormatting sqref="I238:I240">
    <cfRule type="cellIs" dxfId="752" priority="511" stopIfTrue="1" operator="equal">
      <formula>1</formula>
    </cfRule>
    <cfRule type="cellIs" dxfId="751" priority="512" stopIfTrue="1" operator="equal">
      <formula>2</formula>
    </cfRule>
    <cfRule type="cellIs" dxfId="750" priority="513" stopIfTrue="1" operator="equal">
      <formula>3</formula>
    </cfRule>
  </conditionalFormatting>
  <conditionalFormatting sqref="I250:I252">
    <cfRule type="cellIs" dxfId="749" priority="349" stopIfTrue="1" operator="equal">
      <formula>1</formula>
    </cfRule>
    <cfRule type="cellIs" dxfId="748" priority="350" stopIfTrue="1" operator="equal">
      <formula>2</formula>
    </cfRule>
    <cfRule type="cellIs" dxfId="747" priority="351" stopIfTrue="1" operator="equal">
      <formula>3</formula>
    </cfRule>
  </conditionalFormatting>
  <conditionalFormatting sqref="I254">
    <cfRule type="cellIs" dxfId="746" priority="484" stopIfTrue="1" operator="equal">
      <formula>1</formula>
    </cfRule>
    <cfRule type="cellIs" dxfId="745" priority="485" stopIfTrue="1" operator="equal">
      <formula>2</formula>
    </cfRule>
    <cfRule type="cellIs" dxfId="744" priority="486" stopIfTrue="1" operator="equal">
      <formula>3</formula>
    </cfRule>
  </conditionalFormatting>
  <conditionalFormatting sqref="I256">
    <cfRule type="cellIs" dxfId="743" priority="475" stopIfTrue="1" operator="equal">
      <formula>1</formula>
    </cfRule>
    <cfRule type="cellIs" dxfId="742" priority="476" stopIfTrue="1" operator="equal">
      <formula>2</formula>
    </cfRule>
    <cfRule type="cellIs" dxfId="741" priority="477" stopIfTrue="1" operator="equal">
      <formula>3</formula>
    </cfRule>
  </conditionalFormatting>
  <conditionalFormatting sqref="I262">
    <cfRule type="cellIs" dxfId="740" priority="457" stopIfTrue="1" operator="equal">
      <formula>1</formula>
    </cfRule>
    <cfRule type="cellIs" dxfId="739" priority="458" stopIfTrue="1" operator="equal">
      <formula>2</formula>
    </cfRule>
    <cfRule type="cellIs" dxfId="738" priority="459" stopIfTrue="1" operator="equal">
      <formula>3</formula>
    </cfRule>
  </conditionalFormatting>
  <conditionalFormatting sqref="I264">
    <cfRule type="cellIs" dxfId="737" priority="451" stopIfTrue="1" operator="equal">
      <formula>1</formula>
    </cfRule>
    <cfRule type="cellIs" dxfId="736" priority="452" stopIfTrue="1" operator="equal">
      <formula>2</formula>
    </cfRule>
    <cfRule type="cellIs" dxfId="735" priority="453" stopIfTrue="1" operator="equal">
      <formula>3</formula>
    </cfRule>
  </conditionalFormatting>
  <conditionalFormatting sqref="I276:I278">
    <cfRule type="cellIs" dxfId="734" priority="124" stopIfTrue="1" operator="equal">
      <formula>1</formula>
    </cfRule>
    <cfRule type="cellIs" dxfId="733" priority="125" stopIfTrue="1" operator="equal">
      <formula>2</formula>
    </cfRule>
    <cfRule type="cellIs" dxfId="732" priority="126" stopIfTrue="1" operator="equal">
      <formula>3</formula>
    </cfRule>
  </conditionalFormatting>
  <conditionalFormatting sqref="I280">
    <cfRule type="cellIs" dxfId="731" priority="361" stopIfTrue="1" operator="equal">
      <formula>1</formula>
    </cfRule>
    <cfRule type="cellIs" dxfId="730" priority="362" stopIfTrue="1" operator="equal">
      <formula>2</formula>
    </cfRule>
    <cfRule type="cellIs" dxfId="729" priority="363" stopIfTrue="1" operator="equal">
      <formula>3</formula>
    </cfRule>
  </conditionalFormatting>
  <conditionalFormatting sqref="I315">
    <cfRule type="cellIs" dxfId="728" priority="112" stopIfTrue="1" operator="equal">
      <formula>1</formula>
    </cfRule>
    <cfRule type="cellIs" dxfId="727" priority="113" stopIfTrue="1" operator="equal">
      <formula>2</formula>
    </cfRule>
    <cfRule type="cellIs" dxfId="726" priority="114" stopIfTrue="1" operator="equal">
      <formula>3</formula>
    </cfRule>
  </conditionalFormatting>
  <conditionalFormatting sqref="I318">
    <cfRule type="cellIs" dxfId="725" priority="97" stopIfTrue="1" operator="equal">
      <formula>1</formula>
    </cfRule>
    <cfRule type="cellIs" dxfId="724" priority="98" stopIfTrue="1" operator="equal">
      <formula>2</formula>
    </cfRule>
    <cfRule type="cellIs" dxfId="723" priority="99" stopIfTrue="1" operator="equal">
      <formula>3</formula>
    </cfRule>
  </conditionalFormatting>
  <conditionalFormatting sqref="I321">
    <cfRule type="cellIs" dxfId="722" priority="85" stopIfTrue="1" operator="equal">
      <formula>1</formula>
    </cfRule>
    <cfRule type="cellIs" dxfId="721" priority="86" stopIfTrue="1" operator="equal">
      <formula>2</formula>
    </cfRule>
    <cfRule type="cellIs" dxfId="720" priority="87" stopIfTrue="1" operator="equal">
      <formula>3</formula>
    </cfRule>
  </conditionalFormatting>
  <conditionalFormatting sqref="I324">
    <cfRule type="cellIs" dxfId="719" priority="76" stopIfTrue="1" operator="equal">
      <formula>1</formula>
    </cfRule>
    <cfRule type="cellIs" dxfId="718" priority="77" stopIfTrue="1" operator="equal">
      <formula>2</formula>
    </cfRule>
    <cfRule type="cellIs" dxfId="717" priority="78" stopIfTrue="1" operator="equal">
      <formula>3</formula>
    </cfRule>
  </conditionalFormatting>
  <conditionalFormatting sqref="I330:I331">
    <cfRule type="cellIs" dxfId="716" priority="58" stopIfTrue="1" operator="equal">
      <formula>1</formula>
    </cfRule>
    <cfRule type="cellIs" dxfId="715" priority="59" stopIfTrue="1" operator="equal">
      <formula>2</formula>
    </cfRule>
    <cfRule type="cellIs" dxfId="714" priority="60" stopIfTrue="1" operator="equal">
      <formula>3</formula>
    </cfRule>
  </conditionalFormatting>
  <conditionalFormatting sqref="I346">
    <cfRule type="cellIs" dxfId="713" priority="34" stopIfTrue="1" operator="equal">
      <formula>1</formula>
    </cfRule>
    <cfRule type="cellIs" dxfId="712" priority="35" stopIfTrue="1" operator="equal">
      <formula>2</formula>
    </cfRule>
    <cfRule type="cellIs" dxfId="711" priority="36" stopIfTrue="1" operator="equal">
      <formula>3</formula>
    </cfRule>
  </conditionalFormatting>
  <conditionalFormatting sqref="I352">
    <cfRule type="cellIs" dxfId="710" priority="13" stopIfTrue="1" operator="equal">
      <formula>1</formula>
    </cfRule>
    <cfRule type="cellIs" dxfId="709" priority="14" stopIfTrue="1" operator="equal">
      <formula>2</formula>
    </cfRule>
    <cfRule type="cellIs" dxfId="708" priority="15" stopIfTrue="1" operator="equal">
      <formula>3</formula>
    </cfRule>
  </conditionalFormatting>
  <conditionalFormatting sqref="I358">
    <cfRule type="cellIs" dxfId="707" priority="439" stopIfTrue="1" operator="equal">
      <formula>1</formula>
    </cfRule>
    <cfRule type="cellIs" dxfId="706" priority="440" stopIfTrue="1" operator="equal">
      <formula>2</formula>
    </cfRule>
    <cfRule type="cellIs" dxfId="705" priority="441" stopIfTrue="1" operator="equal">
      <formula>3</formula>
    </cfRule>
  </conditionalFormatting>
  <conditionalFormatting sqref="I360">
    <cfRule type="cellIs" dxfId="704" priority="427" stopIfTrue="1" operator="equal">
      <formula>1</formula>
    </cfRule>
    <cfRule type="cellIs" dxfId="703" priority="428" stopIfTrue="1" operator="equal">
      <formula>2</formula>
    </cfRule>
    <cfRule type="cellIs" dxfId="702" priority="429" stopIfTrue="1" operator="equal">
      <formula>3</formula>
    </cfRule>
  </conditionalFormatting>
  <conditionalFormatting sqref="I364">
    <cfRule type="cellIs" dxfId="701" priority="415" stopIfTrue="1" operator="equal">
      <formula>1</formula>
    </cfRule>
    <cfRule type="cellIs" dxfId="700" priority="416" stopIfTrue="1" operator="equal">
      <formula>2</formula>
    </cfRule>
    <cfRule type="cellIs" dxfId="699" priority="417" stopIfTrue="1" operator="equal">
      <formula>3</formula>
    </cfRule>
  </conditionalFormatting>
  <conditionalFormatting sqref="I368">
    <cfRule type="cellIs" dxfId="698" priority="403" stopIfTrue="1" operator="equal">
      <formula>1</formula>
    </cfRule>
    <cfRule type="cellIs" dxfId="697" priority="404" stopIfTrue="1" operator="equal">
      <formula>2</formula>
    </cfRule>
    <cfRule type="cellIs" dxfId="696" priority="405" stopIfTrue="1" operator="equal">
      <formula>3</formula>
    </cfRule>
  </conditionalFormatting>
  <conditionalFormatting sqref="K1:K31 M1:M31 E30:E31 I30:I31">
    <cfRule type="cellIs" dxfId="695" priority="331" stopIfTrue="1" operator="equal">
      <formula>1</formula>
    </cfRule>
    <cfRule type="cellIs" dxfId="694" priority="332" stopIfTrue="1" operator="equal">
      <formula>2</formula>
    </cfRule>
    <cfRule type="cellIs" dxfId="693" priority="333" stopIfTrue="1" operator="equal">
      <formula>3</formula>
    </cfRule>
  </conditionalFormatting>
  <conditionalFormatting sqref="K36">
    <cfRule type="cellIs" dxfId="692" priority="673" stopIfTrue="1" operator="equal">
      <formula>1</formula>
    </cfRule>
    <cfRule type="cellIs" dxfId="691" priority="674" stopIfTrue="1" operator="equal">
      <formula>2</formula>
    </cfRule>
    <cfRule type="cellIs" dxfId="690" priority="675" stopIfTrue="1" operator="equal">
      <formula>3</formula>
    </cfRule>
  </conditionalFormatting>
  <conditionalFormatting sqref="K42">
    <cfRule type="cellIs" dxfId="689" priority="712" stopIfTrue="1" operator="equal">
      <formula>1</formula>
    </cfRule>
    <cfRule type="cellIs" dxfId="688" priority="713" stopIfTrue="1" operator="equal">
      <formula>2</formula>
    </cfRule>
    <cfRule type="cellIs" dxfId="687" priority="714" stopIfTrue="1" operator="equal">
      <formula>3</formula>
    </cfRule>
  </conditionalFormatting>
  <conditionalFormatting sqref="K76">
    <cfRule type="cellIs" dxfId="686" priority="694" stopIfTrue="1" operator="equal">
      <formula>1</formula>
    </cfRule>
    <cfRule type="cellIs" dxfId="685" priority="695" stopIfTrue="1" operator="equal">
      <formula>2</formula>
    </cfRule>
    <cfRule type="cellIs" dxfId="684" priority="696" stopIfTrue="1" operator="equal">
      <formula>3</formula>
    </cfRule>
  </conditionalFormatting>
  <conditionalFormatting sqref="K95">
    <cfRule type="cellIs" dxfId="683" priority="682" stopIfTrue="1" operator="equal">
      <formula>1</formula>
    </cfRule>
    <cfRule type="cellIs" dxfId="682" priority="683" stopIfTrue="1" operator="equal">
      <formula>2</formula>
    </cfRule>
    <cfRule type="cellIs" dxfId="681" priority="684" stopIfTrue="1" operator="equal">
      <formula>3</formula>
    </cfRule>
  </conditionalFormatting>
  <conditionalFormatting sqref="K101:K102">
    <cfRule type="cellIs" dxfId="680" priority="265" stopIfTrue="1" operator="equal">
      <formula>1</formula>
    </cfRule>
    <cfRule type="cellIs" dxfId="679" priority="266" stopIfTrue="1" operator="equal">
      <formula>2</formula>
    </cfRule>
    <cfRule type="cellIs" dxfId="678" priority="267" stopIfTrue="1" operator="equal">
      <formula>3</formula>
    </cfRule>
  </conditionalFormatting>
  <conditionalFormatting sqref="K119">
    <cfRule type="cellIs" dxfId="677" priority="253" stopIfTrue="1" operator="equal">
      <formula>1</formula>
    </cfRule>
    <cfRule type="cellIs" dxfId="676" priority="254" stopIfTrue="1" operator="equal">
      <formula>2</formula>
    </cfRule>
    <cfRule type="cellIs" dxfId="675" priority="255" stopIfTrue="1" operator="equal">
      <formula>3</formula>
    </cfRule>
  </conditionalFormatting>
  <conditionalFormatting sqref="K121">
    <cfRule type="cellIs" dxfId="674" priority="241" stopIfTrue="1" operator="equal">
      <formula>1</formula>
    </cfRule>
    <cfRule type="cellIs" dxfId="673" priority="242" stopIfTrue="1" operator="equal">
      <formula>2</formula>
    </cfRule>
    <cfRule type="cellIs" dxfId="672" priority="243" stopIfTrue="1" operator="equal">
      <formula>3</formula>
    </cfRule>
  </conditionalFormatting>
  <conditionalFormatting sqref="K123">
    <cfRule type="cellIs" dxfId="671" priority="226" stopIfTrue="1" operator="equal">
      <formula>1</formula>
    </cfRule>
    <cfRule type="cellIs" dxfId="670" priority="227" stopIfTrue="1" operator="equal">
      <formula>2</formula>
    </cfRule>
    <cfRule type="cellIs" dxfId="669" priority="228" stopIfTrue="1" operator="equal">
      <formula>3</formula>
    </cfRule>
  </conditionalFormatting>
  <conditionalFormatting sqref="K125">
    <cfRule type="cellIs" dxfId="668" priority="211" stopIfTrue="1" operator="equal">
      <formula>1</formula>
    </cfRule>
    <cfRule type="cellIs" dxfId="667" priority="212" stopIfTrue="1" operator="equal">
      <formula>2</formula>
    </cfRule>
    <cfRule type="cellIs" dxfId="666" priority="213" stopIfTrue="1" operator="equal">
      <formula>3</formula>
    </cfRule>
  </conditionalFormatting>
  <conditionalFormatting sqref="K130">
    <cfRule type="cellIs" dxfId="665" priority="193" stopIfTrue="1" operator="equal">
      <formula>1</formula>
    </cfRule>
    <cfRule type="cellIs" dxfId="664" priority="194" stopIfTrue="1" operator="equal">
      <formula>2</formula>
    </cfRule>
    <cfRule type="cellIs" dxfId="663" priority="195" stopIfTrue="1" operator="equal">
      <formula>3</formula>
    </cfRule>
  </conditionalFormatting>
  <conditionalFormatting sqref="K133">
    <cfRule type="cellIs" dxfId="662" priority="184" stopIfTrue="1" operator="equal">
      <formula>1</formula>
    </cfRule>
    <cfRule type="cellIs" dxfId="661" priority="185" stopIfTrue="1" operator="equal">
      <formula>2</formula>
    </cfRule>
    <cfRule type="cellIs" dxfId="660" priority="186" stopIfTrue="1" operator="equal">
      <formula>3</formula>
    </cfRule>
  </conditionalFormatting>
  <conditionalFormatting sqref="K138:K139">
    <cfRule type="cellIs" dxfId="659" priority="172" stopIfTrue="1" operator="equal">
      <formula>1</formula>
    </cfRule>
    <cfRule type="cellIs" dxfId="658" priority="173" stopIfTrue="1" operator="equal">
      <formula>2</formula>
    </cfRule>
    <cfRule type="cellIs" dxfId="657" priority="174" stopIfTrue="1" operator="equal">
      <formula>3</formula>
    </cfRule>
  </conditionalFormatting>
  <conditionalFormatting sqref="K141">
    <cfRule type="cellIs" dxfId="656" priority="160" stopIfTrue="1" operator="equal">
      <formula>1</formula>
    </cfRule>
    <cfRule type="cellIs" dxfId="655" priority="161" stopIfTrue="1" operator="equal">
      <formula>2</formula>
    </cfRule>
    <cfRule type="cellIs" dxfId="654" priority="162" stopIfTrue="1" operator="equal">
      <formula>3</formula>
    </cfRule>
  </conditionalFormatting>
  <conditionalFormatting sqref="K150">
    <cfRule type="cellIs" dxfId="653" priority="148" stopIfTrue="1" operator="equal">
      <formula>1</formula>
    </cfRule>
    <cfRule type="cellIs" dxfId="652" priority="149" stopIfTrue="1" operator="equal">
      <formula>2</formula>
    </cfRule>
    <cfRule type="cellIs" dxfId="651" priority="150" stopIfTrue="1" operator="equal">
      <formula>3</formula>
    </cfRule>
  </conditionalFormatting>
  <conditionalFormatting sqref="K156">
    <cfRule type="cellIs" dxfId="650" priority="136" stopIfTrue="1" operator="equal">
      <formula>1</formula>
    </cfRule>
    <cfRule type="cellIs" dxfId="649" priority="137" stopIfTrue="1" operator="equal">
      <formula>2</formula>
    </cfRule>
    <cfRule type="cellIs" dxfId="648" priority="138" stopIfTrue="1" operator="equal">
      <formula>3</formula>
    </cfRule>
  </conditionalFormatting>
  <conditionalFormatting sqref="K169">
    <cfRule type="cellIs" dxfId="647" priority="652" stopIfTrue="1" operator="equal">
      <formula>1</formula>
    </cfRule>
    <cfRule type="cellIs" dxfId="646" priority="653" stopIfTrue="1" operator="equal">
      <formula>2</formula>
    </cfRule>
    <cfRule type="cellIs" dxfId="645" priority="654" stopIfTrue="1" operator="equal">
      <formula>3</formula>
    </cfRule>
  </conditionalFormatting>
  <conditionalFormatting sqref="K179">
    <cfRule type="cellIs" dxfId="644" priority="634" stopIfTrue="1" operator="equal">
      <formula>1</formula>
    </cfRule>
    <cfRule type="cellIs" dxfId="643" priority="635" stopIfTrue="1" operator="equal">
      <formula>2</formula>
    </cfRule>
    <cfRule type="cellIs" dxfId="642" priority="636" stopIfTrue="1" operator="equal">
      <formula>3</formula>
    </cfRule>
  </conditionalFormatting>
  <conditionalFormatting sqref="K181">
    <cfRule type="cellIs" dxfId="641" priority="619" stopIfTrue="1" operator="equal">
      <formula>1</formula>
    </cfRule>
    <cfRule type="cellIs" dxfId="640" priority="620" stopIfTrue="1" operator="equal">
      <formula>2</formula>
    </cfRule>
    <cfRule type="cellIs" dxfId="639" priority="621" stopIfTrue="1" operator="equal">
      <formula>3</formula>
    </cfRule>
  </conditionalFormatting>
  <conditionalFormatting sqref="K183">
    <cfRule type="cellIs" dxfId="638" priority="607" stopIfTrue="1" operator="equal">
      <formula>1</formula>
    </cfRule>
    <cfRule type="cellIs" dxfId="637" priority="608" stopIfTrue="1" operator="equal">
      <formula>2</formula>
    </cfRule>
    <cfRule type="cellIs" dxfId="636" priority="609" stopIfTrue="1" operator="equal">
      <formula>3</formula>
    </cfRule>
  </conditionalFormatting>
  <conditionalFormatting sqref="K194">
    <cfRule type="cellIs" dxfId="635" priority="589" stopIfTrue="1" operator="equal">
      <formula>1</formula>
    </cfRule>
    <cfRule type="cellIs" dxfId="634" priority="590" stopIfTrue="1" operator="equal">
      <formula>2</formula>
    </cfRule>
    <cfRule type="cellIs" dxfId="633" priority="591" stopIfTrue="1" operator="equal">
      <formula>3</formula>
    </cfRule>
  </conditionalFormatting>
  <conditionalFormatting sqref="K199:K200">
    <cfRule type="cellIs" dxfId="632" priority="571" stopIfTrue="1" operator="equal">
      <formula>1</formula>
    </cfRule>
    <cfRule type="cellIs" dxfId="631" priority="572" stopIfTrue="1" operator="equal">
      <formula>2</formula>
    </cfRule>
    <cfRule type="cellIs" dxfId="630" priority="573" stopIfTrue="1" operator="equal">
      <formula>3</formula>
    </cfRule>
  </conditionalFormatting>
  <conditionalFormatting sqref="K207:K209">
    <cfRule type="cellIs" dxfId="629" priority="556" stopIfTrue="1" operator="equal">
      <formula>1</formula>
    </cfRule>
    <cfRule type="cellIs" dxfId="628" priority="557" stopIfTrue="1" operator="equal">
      <formula>2</formula>
    </cfRule>
    <cfRule type="cellIs" dxfId="627" priority="558" stopIfTrue="1" operator="equal">
      <formula>3</formula>
    </cfRule>
  </conditionalFormatting>
  <conditionalFormatting sqref="K213">
    <cfRule type="cellIs" dxfId="626" priority="538" stopIfTrue="1" operator="equal">
      <formula>1</formula>
    </cfRule>
    <cfRule type="cellIs" dxfId="625" priority="539" stopIfTrue="1" operator="equal">
      <formula>2</formula>
    </cfRule>
    <cfRule type="cellIs" dxfId="624" priority="540" stopIfTrue="1" operator="equal">
      <formula>3</formula>
    </cfRule>
  </conditionalFormatting>
  <conditionalFormatting sqref="K232">
    <cfRule type="cellIs" dxfId="623" priority="529" stopIfTrue="1" operator="equal">
      <formula>1</formula>
    </cfRule>
    <cfRule type="cellIs" dxfId="622" priority="530" stopIfTrue="1" operator="equal">
      <formula>2</formula>
    </cfRule>
    <cfRule type="cellIs" dxfId="621" priority="531" stopIfTrue="1" operator="equal">
      <formula>3</formula>
    </cfRule>
  </conditionalFormatting>
  <conditionalFormatting sqref="K235">
    <cfRule type="cellIs" dxfId="620" priority="520" stopIfTrue="1" operator="equal">
      <formula>1</formula>
    </cfRule>
    <cfRule type="cellIs" dxfId="619" priority="521" stopIfTrue="1" operator="equal">
      <formula>2</formula>
    </cfRule>
    <cfRule type="cellIs" dxfId="618" priority="522" stopIfTrue="1" operator="equal">
      <formula>3</formula>
    </cfRule>
  </conditionalFormatting>
  <conditionalFormatting sqref="K238:K240">
    <cfRule type="cellIs" dxfId="617" priority="508" stopIfTrue="1" operator="equal">
      <formula>1</formula>
    </cfRule>
    <cfRule type="cellIs" dxfId="616" priority="509" stopIfTrue="1" operator="equal">
      <formula>2</formula>
    </cfRule>
    <cfRule type="cellIs" dxfId="615" priority="510" stopIfTrue="1" operator="equal">
      <formula>3</formula>
    </cfRule>
  </conditionalFormatting>
  <conditionalFormatting sqref="K248">
    <cfRule type="cellIs" dxfId="614" priority="502" stopIfTrue="1" operator="equal">
      <formula>1</formula>
    </cfRule>
    <cfRule type="cellIs" dxfId="613" priority="503" stopIfTrue="1" operator="equal">
      <formula>2</formula>
    </cfRule>
    <cfRule type="cellIs" dxfId="612" priority="504" stopIfTrue="1" operator="equal">
      <formula>3</formula>
    </cfRule>
  </conditionalFormatting>
  <conditionalFormatting sqref="K250:K252">
    <cfRule type="cellIs" dxfId="611" priority="493" stopIfTrue="1" operator="equal">
      <formula>1</formula>
    </cfRule>
    <cfRule type="cellIs" dxfId="610" priority="494" stopIfTrue="1" operator="equal">
      <formula>2</formula>
    </cfRule>
    <cfRule type="cellIs" dxfId="609" priority="495" stopIfTrue="1" operator="equal">
      <formula>3</formula>
    </cfRule>
  </conditionalFormatting>
  <conditionalFormatting sqref="K254">
    <cfRule type="cellIs" dxfId="608" priority="481" stopIfTrue="1" operator="equal">
      <formula>1</formula>
    </cfRule>
    <cfRule type="cellIs" dxfId="607" priority="482" stopIfTrue="1" operator="equal">
      <formula>2</formula>
    </cfRule>
    <cfRule type="cellIs" dxfId="606" priority="483" stopIfTrue="1" operator="equal">
      <formula>3</formula>
    </cfRule>
  </conditionalFormatting>
  <conditionalFormatting sqref="K256">
    <cfRule type="cellIs" dxfId="605" priority="472" stopIfTrue="1" operator="equal">
      <formula>1</formula>
    </cfRule>
    <cfRule type="cellIs" dxfId="604" priority="473" stopIfTrue="1" operator="equal">
      <formula>2</formula>
    </cfRule>
    <cfRule type="cellIs" dxfId="603" priority="474" stopIfTrue="1" operator="equal">
      <formula>3</formula>
    </cfRule>
  </conditionalFormatting>
  <conditionalFormatting sqref="K262">
    <cfRule type="cellIs" dxfId="602" priority="454" stopIfTrue="1" operator="equal">
      <formula>1</formula>
    </cfRule>
    <cfRule type="cellIs" dxfId="601" priority="455" stopIfTrue="1" operator="equal">
      <formula>2</formula>
    </cfRule>
    <cfRule type="cellIs" dxfId="600" priority="456" stopIfTrue="1" operator="equal">
      <formula>3</formula>
    </cfRule>
  </conditionalFormatting>
  <conditionalFormatting sqref="K269">
    <cfRule type="cellIs" dxfId="599" priority="385" stopIfTrue="1" operator="equal">
      <formula>1</formula>
    </cfRule>
    <cfRule type="cellIs" dxfId="598" priority="386" stopIfTrue="1" operator="equal">
      <formula>2</formula>
    </cfRule>
    <cfRule type="cellIs" dxfId="597" priority="387" stopIfTrue="1" operator="equal">
      <formula>3</formula>
    </cfRule>
  </conditionalFormatting>
  <conditionalFormatting sqref="K276:K278">
    <cfRule type="cellIs" dxfId="596" priority="121" stopIfTrue="1" operator="equal">
      <formula>1</formula>
    </cfRule>
    <cfRule type="cellIs" dxfId="595" priority="122" stopIfTrue="1" operator="equal">
      <formula>2</formula>
    </cfRule>
    <cfRule type="cellIs" dxfId="594" priority="123" stopIfTrue="1" operator="equal">
      <formula>3</formula>
    </cfRule>
  </conditionalFormatting>
  <conditionalFormatting sqref="K280">
    <cfRule type="cellIs" dxfId="593" priority="358" stopIfTrue="1" operator="equal">
      <formula>1</formula>
    </cfRule>
    <cfRule type="cellIs" dxfId="592" priority="359" stopIfTrue="1" operator="equal">
      <formula>2</formula>
    </cfRule>
    <cfRule type="cellIs" dxfId="591" priority="360" stopIfTrue="1" operator="equal">
      <formula>3</formula>
    </cfRule>
  </conditionalFormatting>
  <conditionalFormatting sqref="K300">
    <cfRule type="cellIs" dxfId="590" priority="115" stopIfTrue="1" operator="equal">
      <formula>1</formula>
    </cfRule>
    <cfRule type="cellIs" dxfId="589" priority="116" stopIfTrue="1" operator="equal">
      <formula>2</formula>
    </cfRule>
    <cfRule type="cellIs" dxfId="588" priority="117" stopIfTrue="1" operator="equal">
      <formula>3</formula>
    </cfRule>
  </conditionalFormatting>
  <conditionalFormatting sqref="K315">
    <cfRule type="cellIs" dxfId="587" priority="106" stopIfTrue="1" operator="equal">
      <formula>1</formula>
    </cfRule>
    <cfRule type="cellIs" dxfId="586" priority="107" stopIfTrue="1" operator="equal">
      <formula>2</formula>
    </cfRule>
    <cfRule type="cellIs" dxfId="585" priority="108" stopIfTrue="1" operator="equal">
      <formula>3</formula>
    </cfRule>
  </conditionalFormatting>
  <conditionalFormatting sqref="K318">
    <cfRule type="cellIs" dxfId="584" priority="94" stopIfTrue="1" operator="equal">
      <formula>1</formula>
    </cfRule>
    <cfRule type="cellIs" dxfId="583" priority="95" stopIfTrue="1" operator="equal">
      <formula>2</formula>
    </cfRule>
    <cfRule type="cellIs" dxfId="582" priority="96" stopIfTrue="1" operator="equal">
      <formula>3</formula>
    </cfRule>
  </conditionalFormatting>
  <conditionalFormatting sqref="K321">
    <cfRule type="cellIs" dxfId="581" priority="82" stopIfTrue="1" operator="equal">
      <formula>1</formula>
    </cfRule>
    <cfRule type="cellIs" dxfId="580" priority="83" stopIfTrue="1" operator="equal">
      <formula>2</formula>
    </cfRule>
    <cfRule type="cellIs" dxfId="579" priority="84" stopIfTrue="1" operator="equal">
      <formula>3</formula>
    </cfRule>
  </conditionalFormatting>
  <conditionalFormatting sqref="K324">
    <cfRule type="cellIs" dxfId="578" priority="73" stopIfTrue="1" operator="equal">
      <formula>1</formula>
    </cfRule>
    <cfRule type="cellIs" dxfId="577" priority="74" stopIfTrue="1" operator="equal">
      <formula>2</formula>
    </cfRule>
    <cfRule type="cellIs" dxfId="576" priority="75" stopIfTrue="1" operator="equal">
      <formula>3</formula>
    </cfRule>
  </conditionalFormatting>
  <conditionalFormatting sqref="K327">
    <cfRule type="cellIs" dxfId="575" priority="64" stopIfTrue="1" operator="equal">
      <formula>1</formula>
    </cfRule>
    <cfRule type="cellIs" dxfId="574" priority="65" stopIfTrue="1" operator="equal">
      <formula>2</formula>
    </cfRule>
    <cfRule type="cellIs" dxfId="573" priority="66" stopIfTrue="1" operator="equal">
      <formula>3</formula>
    </cfRule>
  </conditionalFormatting>
  <conditionalFormatting sqref="K330:K331">
    <cfRule type="cellIs" dxfId="572" priority="46" stopIfTrue="1" operator="equal">
      <formula>1</formula>
    </cfRule>
    <cfRule type="cellIs" dxfId="571" priority="47" stopIfTrue="1" operator="equal">
      <formula>2</formula>
    </cfRule>
    <cfRule type="cellIs" dxfId="570" priority="48" stopIfTrue="1" operator="equal">
      <formula>3</formula>
    </cfRule>
  </conditionalFormatting>
  <conditionalFormatting sqref="K346">
    <cfRule type="cellIs" dxfId="569" priority="31" stopIfTrue="1" operator="equal">
      <formula>1</formula>
    </cfRule>
    <cfRule type="cellIs" dxfId="568" priority="32" stopIfTrue="1" operator="equal">
      <formula>2</formula>
    </cfRule>
    <cfRule type="cellIs" dxfId="567" priority="33" stopIfTrue="1" operator="equal">
      <formula>3</formula>
    </cfRule>
  </conditionalFormatting>
  <conditionalFormatting sqref="K349">
    <cfRule type="cellIs" dxfId="566" priority="22" stopIfTrue="1" operator="equal">
      <formula>1</formula>
    </cfRule>
    <cfRule type="cellIs" dxfId="565" priority="23" stopIfTrue="1" operator="equal">
      <formula>2</formula>
    </cfRule>
    <cfRule type="cellIs" dxfId="564" priority="24" stopIfTrue="1" operator="equal">
      <formula>3</formula>
    </cfRule>
  </conditionalFormatting>
  <conditionalFormatting sqref="K352">
    <cfRule type="cellIs" dxfId="563" priority="10" stopIfTrue="1" operator="equal">
      <formula>1</formula>
    </cfRule>
    <cfRule type="cellIs" dxfId="562" priority="11" stopIfTrue="1" operator="equal">
      <formula>2</formula>
    </cfRule>
    <cfRule type="cellIs" dxfId="561" priority="12" stopIfTrue="1" operator="equal">
      <formula>3</formula>
    </cfRule>
  </conditionalFormatting>
  <conditionalFormatting sqref="K358">
    <cfRule type="cellIs" dxfId="560" priority="436" stopIfTrue="1" operator="equal">
      <formula>1</formula>
    </cfRule>
    <cfRule type="cellIs" dxfId="559" priority="437" stopIfTrue="1" operator="equal">
      <formula>2</formula>
    </cfRule>
    <cfRule type="cellIs" dxfId="558" priority="438" stopIfTrue="1" operator="equal">
      <formula>3</formula>
    </cfRule>
  </conditionalFormatting>
  <conditionalFormatting sqref="K360">
    <cfRule type="cellIs" dxfId="557" priority="424" stopIfTrue="1" operator="equal">
      <formula>1</formula>
    </cfRule>
    <cfRule type="cellIs" dxfId="556" priority="425" stopIfTrue="1" operator="equal">
      <formula>2</formula>
    </cfRule>
    <cfRule type="cellIs" dxfId="555" priority="426" stopIfTrue="1" operator="equal">
      <formula>3</formula>
    </cfRule>
  </conditionalFormatting>
  <conditionalFormatting sqref="K364">
    <cfRule type="cellIs" dxfId="554" priority="412" stopIfTrue="1" operator="equal">
      <formula>1</formula>
    </cfRule>
    <cfRule type="cellIs" dxfId="553" priority="413" stopIfTrue="1" operator="equal">
      <formula>2</formula>
    </cfRule>
    <cfRule type="cellIs" dxfId="552" priority="414" stopIfTrue="1" operator="equal">
      <formula>3</formula>
    </cfRule>
  </conditionalFormatting>
  <conditionalFormatting sqref="K368">
    <cfRule type="cellIs" dxfId="551" priority="400" stopIfTrue="1" operator="equal">
      <formula>1</formula>
    </cfRule>
    <cfRule type="cellIs" dxfId="550" priority="401" stopIfTrue="1" operator="equal">
      <formula>2</formula>
    </cfRule>
    <cfRule type="cellIs" dxfId="549" priority="402" stopIfTrue="1" operator="equal">
      <formula>3</formula>
    </cfRule>
  </conditionalFormatting>
  <conditionalFormatting sqref="M42">
    <cfRule type="cellIs" dxfId="548" priority="709" stopIfTrue="1" operator="equal">
      <formula>1</formula>
    </cfRule>
    <cfRule type="cellIs" dxfId="547" priority="710" stopIfTrue="1" operator="equal">
      <formula>2</formula>
    </cfRule>
    <cfRule type="cellIs" dxfId="546" priority="711" stopIfTrue="1" operator="equal">
      <formula>3</formula>
    </cfRule>
  </conditionalFormatting>
  <conditionalFormatting sqref="M66">
    <cfRule type="cellIs" dxfId="545" priority="697" stopIfTrue="1" operator="equal">
      <formula>1</formula>
    </cfRule>
    <cfRule type="cellIs" dxfId="544" priority="698" stopIfTrue="1" operator="equal">
      <formula>2</formula>
    </cfRule>
    <cfRule type="cellIs" dxfId="543" priority="699" stopIfTrue="1" operator="equal">
      <formula>3</formula>
    </cfRule>
  </conditionalFormatting>
  <conditionalFormatting sqref="M95">
    <cfRule type="cellIs" dxfId="542" priority="679" stopIfTrue="1" operator="equal">
      <formula>1</formula>
    </cfRule>
    <cfRule type="cellIs" dxfId="541" priority="680" stopIfTrue="1" operator="equal">
      <formula>2</formula>
    </cfRule>
    <cfRule type="cellIs" dxfId="540" priority="681" stopIfTrue="1" operator="equal">
      <formula>3</formula>
    </cfRule>
  </conditionalFormatting>
  <conditionalFormatting sqref="M101:M102">
    <cfRule type="cellIs" dxfId="539" priority="262" stopIfTrue="1" operator="equal">
      <formula>1</formula>
    </cfRule>
    <cfRule type="cellIs" dxfId="538" priority="263" stopIfTrue="1" operator="equal">
      <formula>2</formula>
    </cfRule>
    <cfRule type="cellIs" dxfId="537" priority="264" stopIfTrue="1" operator="equal">
      <formula>3</formula>
    </cfRule>
  </conditionalFormatting>
  <conditionalFormatting sqref="M119">
    <cfRule type="cellIs" dxfId="536" priority="250" stopIfTrue="1" operator="equal">
      <formula>1</formula>
    </cfRule>
    <cfRule type="cellIs" dxfId="535" priority="251" stopIfTrue="1" operator="equal">
      <formula>2</formula>
    </cfRule>
    <cfRule type="cellIs" dxfId="534" priority="252" stopIfTrue="1" operator="equal">
      <formula>3</formula>
    </cfRule>
  </conditionalFormatting>
  <conditionalFormatting sqref="M121">
    <cfRule type="cellIs" dxfId="533" priority="238" stopIfTrue="1" operator="equal">
      <formula>1</formula>
    </cfRule>
    <cfRule type="cellIs" dxfId="532" priority="239" stopIfTrue="1" operator="equal">
      <formula>2</formula>
    </cfRule>
    <cfRule type="cellIs" dxfId="531" priority="240" stopIfTrue="1" operator="equal">
      <formula>3</formula>
    </cfRule>
  </conditionalFormatting>
  <conditionalFormatting sqref="M123">
    <cfRule type="cellIs" dxfId="530" priority="223" stopIfTrue="1" operator="equal">
      <formula>1</formula>
    </cfRule>
    <cfRule type="cellIs" dxfId="529" priority="224" stopIfTrue="1" operator="equal">
      <formula>2</formula>
    </cfRule>
    <cfRule type="cellIs" dxfId="528" priority="225" stopIfTrue="1" operator="equal">
      <formula>3</formula>
    </cfRule>
  </conditionalFormatting>
  <conditionalFormatting sqref="M125">
    <cfRule type="cellIs" dxfId="527" priority="208" stopIfTrue="1" operator="equal">
      <formula>1</formula>
    </cfRule>
    <cfRule type="cellIs" dxfId="526" priority="209" stopIfTrue="1" operator="equal">
      <formula>2</formula>
    </cfRule>
    <cfRule type="cellIs" dxfId="525" priority="210" stopIfTrue="1" operator="equal">
      <formula>3</formula>
    </cfRule>
  </conditionalFormatting>
  <conditionalFormatting sqref="M130">
    <cfRule type="cellIs" dxfId="524" priority="190" stopIfTrue="1" operator="equal">
      <formula>1</formula>
    </cfRule>
    <cfRule type="cellIs" dxfId="523" priority="191" stopIfTrue="1" operator="equal">
      <formula>2</formula>
    </cfRule>
    <cfRule type="cellIs" dxfId="522" priority="192" stopIfTrue="1" operator="equal">
      <formula>3</formula>
    </cfRule>
  </conditionalFormatting>
  <conditionalFormatting sqref="M133">
    <cfRule type="cellIs" dxfId="521" priority="181" stopIfTrue="1" operator="equal">
      <formula>1</formula>
    </cfRule>
    <cfRule type="cellIs" dxfId="520" priority="182" stopIfTrue="1" operator="equal">
      <formula>2</formula>
    </cfRule>
    <cfRule type="cellIs" dxfId="519" priority="183" stopIfTrue="1" operator="equal">
      <formula>3</formula>
    </cfRule>
  </conditionalFormatting>
  <conditionalFormatting sqref="M138:M139">
    <cfRule type="cellIs" dxfId="518" priority="169" stopIfTrue="1" operator="equal">
      <formula>1</formula>
    </cfRule>
    <cfRule type="cellIs" dxfId="517" priority="170" stopIfTrue="1" operator="equal">
      <formula>2</formula>
    </cfRule>
    <cfRule type="cellIs" dxfId="516" priority="171" stopIfTrue="1" operator="equal">
      <formula>3</formula>
    </cfRule>
  </conditionalFormatting>
  <conditionalFormatting sqref="M141">
    <cfRule type="cellIs" dxfId="515" priority="157" stopIfTrue="1" operator="equal">
      <formula>1</formula>
    </cfRule>
    <cfRule type="cellIs" dxfId="514" priority="158" stopIfTrue="1" operator="equal">
      <formula>2</formula>
    </cfRule>
    <cfRule type="cellIs" dxfId="513" priority="159" stopIfTrue="1" operator="equal">
      <formula>3</formula>
    </cfRule>
  </conditionalFormatting>
  <conditionalFormatting sqref="M150">
    <cfRule type="cellIs" dxfId="512" priority="145" stopIfTrue="1" operator="equal">
      <formula>1</formula>
    </cfRule>
    <cfRule type="cellIs" dxfId="511" priority="146" stopIfTrue="1" operator="equal">
      <formula>2</formula>
    </cfRule>
    <cfRule type="cellIs" dxfId="510" priority="147" stopIfTrue="1" operator="equal">
      <formula>3</formula>
    </cfRule>
  </conditionalFormatting>
  <conditionalFormatting sqref="M156">
    <cfRule type="cellIs" dxfId="509" priority="133" stopIfTrue="1" operator="equal">
      <formula>1</formula>
    </cfRule>
    <cfRule type="cellIs" dxfId="508" priority="134" stopIfTrue="1" operator="equal">
      <formula>2</formula>
    </cfRule>
    <cfRule type="cellIs" dxfId="507" priority="135" stopIfTrue="1" operator="equal">
      <formula>3</formula>
    </cfRule>
  </conditionalFormatting>
  <conditionalFormatting sqref="M169">
    <cfRule type="cellIs" dxfId="506" priority="649" stopIfTrue="1" operator="equal">
      <formula>1</formula>
    </cfRule>
    <cfRule type="cellIs" dxfId="505" priority="650" stopIfTrue="1" operator="equal">
      <formula>2</formula>
    </cfRule>
    <cfRule type="cellIs" dxfId="504" priority="651" stopIfTrue="1" operator="equal">
      <formula>3</formula>
    </cfRule>
  </conditionalFormatting>
  <conditionalFormatting sqref="M179">
    <cfRule type="cellIs" dxfId="503" priority="631" stopIfTrue="1" operator="equal">
      <formula>1</formula>
    </cfRule>
    <cfRule type="cellIs" dxfId="502" priority="632" stopIfTrue="1" operator="equal">
      <formula>2</formula>
    </cfRule>
    <cfRule type="cellIs" dxfId="501" priority="633" stopIfTrue="1" operator="equal">
      <formula>3</formula>
    </cfRule>
  </conditionalFormatting>
  <conditionalFormatting sqref="M181">
    <cfRule type="cellIs" dxfId="500" priority="616" stopIfTrue="1" operator="equal">
      <formula>1</formula>
    </cfRule>
    <cfRule type="cellIs" dxfId="499" priority="617" stopIfTrue="1" operator="equal">
      <formula>2</formula>
    </cfRule>
    <cfRule type="cellIs" dxfId="498" priority="618" stopIfTrue="1" operator="equal">
      <formula>3</formula>
    </cfRule>
  </conditionalFormatting>
  <conditionalFormatting sqref="M183">
    <cfRule type="cellIs" dxfId="497" priority="604" stopIfTrue="1" operator="equal">
      <formula>1</formula>
    </cfRule>
    <cfRule type="cellIs" dxfId="496" priority="605" stopIfTrue="1" operator="equal">
      <formula>2</formula>
    </cfRule>
    <cfRule type="cellIs" dxfId="495" priority="606" stopIfTrue="1" operator="equal">
      <formula>3</formula>
    </cfRule>
  </conditionalFormatting>
  <conditionalFormatting sqref="M194">
    <cfRule type="cellIs" dxfId="494" priority="586" stopIfTrue="1" operator="equal">
      <formula>1</formula>
    </cfRule>
    <cfRule type="cellIs" dxfId="493" priority="587" stopIfTrue="1" operator="equal">
      <formula>2</formula>
    </cfRule>
    <cfRule type="cellIs" dxfId="492" priority="588" stopIfTrue="1" operator="equal">
      <formula>3</formula>
    </cfRule>
  </conditionalFormatting>
  <conditionalFormatting sqref="M199:M200">
    <cfRule type="cellIs" dxfId="491" priority="568" stopIfTrue="1" operator="equal">
      <formula>1</formula>
    </cfRule>
    <cfRule type="cellIs" dxfId="490" priority="569" stopIfTrue="1" operator="equal">
      <formula>2</formula>
    </cfRule>
    <cfRule type="cellIs" dxfId="489" priority="570" stopIfTrue="1" operator="equal">
      <formula>3</formula>
    </cfRule>
  </conditionalFormatting>
  <conditionalFormatting sqref="M207:M209">
    <cfRule type="cellIs" dxfId="488" priority="553" stopIfTrue="1" operator="equal">
      <formula>1</formula>
    </cfRule>
    <cfRule type="cellIs" dxfId="487" priority="554" stopIfTrue="1" operator="equal">
      <formula>2</formula>
    </cfRule>
    <cfRule type="cellIs" dxfId="486" priority="555" stopIfTrue="1" operator="equal">
      <formula>3</formula>
    </cfRule>
  </conditionalFormatting>
  <conditionalFormatting sqref="M213">
    <cfRule type="cellIs" dxfId="485" priority="541" stopIfTrue="1" operator="equal">
      <formula>1</formula>
    </cfRule>
    <cfRule type="cellIs" dxfId="484" priority="542" stopIfTrue="1" operator="equal">
      <formula>2</formula>
    </cfRule>
    <cfRule type="cellIs" dxfId="483" priority="543" stopIfTrue="1" operator="equal">
      <formula>3</formula>
    </cfRule>
  </conditionalFormatting>
  <conditionalFormatting sqref="M232">
    <cfRule type="cellIs" dxfId="482" priority="526" stopIfTrue="1" operator="equal">
      <formula>1</formula>
    </cfRule>
    <cfRule type="cellIs" dxfId="481" priority="527" stopIfTrue="1" operator="equal">
      <formula>2</formula>
    </cfRule>
    <cfRule type="cellIs" dxfId="480" priority="528" stopIfTrue="1" operator="equal">
      <formula>3</formula>
    </cfRule>
  </conditionalFormatting>
  <conditionalFormatting sqref="M235">
    <cfRule type="cellIs" dxfId="479" priority="517" stopIfTrue="1" operator="equal">
      <formula>1</formula>
    </cfRule>
    <cfRule type="cellIs" dxfId="478" priority="518" stopIfTrue="1" operator="equal">
      <formula>2</formula>
    </cfRule>
    <cfRule type="cellIs" dxfId="477" priority="519" stopIfTrue="1" operator="equal">
      <formula>3</formula>
    </cfRule>
  </conditionalFormatting>
  <conditionalFormatting sqref="M238:M240">
    <cfRule type="cellIs" dxfId="476" priority="505" stopIfTrue="1" operator="equal">
      <formula>1</formula>
    </cfRule>
    <cfRule type="cellIs" dxfId="475" priority="506" stopIfTrue="1" operator="equal">
      <formula>2</formula>
    </cfRule>
    <cfRule type="cellIs" dxfId="474" priority="507" stopIfTrue="1" operator="equal">
      <formula>3</formula>
    </cfRule>
  </conditionalFormatting>
  <conditionalFormatting sqref="M248">
    <cfRule type="cellIs" dxfId="473" priority="499" stopIfTrue="1" operator="equal">
      <formula>1</formula>
    </cfRule>
    <cfRule type="cellIs" dxfId="472" priority="500" stopIfTrue="1" operator="equal">
      <formula>2</formula>
    </cfRule>
    <cfRule type="cellIs" dxfId="471" priority="501" stopIfTrue="1" operator="equal">
      <formula>3</formula>
    </cfRule>
  </conditionalFormatting>
  <conditionalFormatting sqref="M250:M252">
    <cfRule type="cellIs" dxfId="470" priority="490" stopIfTrue="1" operator="equal">
      <formula>1</formula>
    </cfRule>
    <cfRule type="cellIs" dxfId="469" priority="491" stopIfTrue="1" operator="equal">
      <formula>2</formula>
    </cfRule>
    <cfRule type="cellIs" dxfId="468" priority="492" stopIfTrue="1" operator="equal">
      <formula>3</formula>
    </cfRule>
  </conditionalFormatting>
  <conditionalFormatting sqref="M256">
    <cfRule type="cellIs" dxfId="467" priority="469" stopIfTrue="1" operator="equal">
      <formula>1</formula>
    </cfRule>
    <cfRule type="cellIs" dxfId="466" priority="470" stopIfTrue="1" operator="equal">
      <formula>2</formula>
    </cfRule>
    <cfRule type="cellIs" dxfId="465" priority="471" stopIfTrue="1" operator="equal">
      <formula>3</formula>
    </cfRule>
  </conditionalFormatting>
  <conditionalFormatting sqref="M262">
    <cfRule type="cellIs" dxfId="464" priority="460" stopIfTrue="1" operator="equal">
      <formula>1</formula>
    </cfRule>
    <cfRule type="cellIs" dxfId="463" priority="461" stopIfTrue="1" operator="equal">
      <formula>2</formula>
    </cfRule>
    <cfRule type="cellIs" dxfId="462" priority="462" stopIfTrue="1" operator="equal">
      <formula>3</formula>
    </cfRule>
  </conditionalFormatting>
  <conditionalFormatting sqref="M269">
    <cfRule type="cellIs" dxfId="461" priority="382" stopIfTrue="1" operator="equal">
      <formula>1</formula>
    </cfRule>
    <cfRule type="cellIs" dxfId="460" priority="383" stopIfTrue="1" operator="equal">
      <formula>2</formula>
    </cfRule>
    <cfRule type="cellIs" dxfId="459" priority="384" stopIfTrue="1" operator="equal">
      <formula>3</formula>
    </cfRule>
  </conditionalFormatting>
  <conditionalFormatting sqref="M276:M278">
    <cfRule type="cellIs" dxfId="458" priority="118" stopIfTrue="1" operator="equal">
      <formula>1</formula>
    </cfRule>
    <cfRule type="cellIs" dxfId="457" priority="119" stopIfTrue="1" operator="equal">
      <formula>2</formula>
    </cfRule>
    <cfRule type="cellIs" dxfId="456" priority="120" stopIfTrue="1" operator="equal">
      <formula>3</formula>
    </cfRule>
  </conditionalFormatting>
  <conditionalFormatting sqref="M315">
    <cfRule type="cellIs" dxfId="455" priority="103" stopIfTrue="1" operator="equal">
      <formula>1</formula>
    </cfRule>
    <cfRule type="cellIs" dxfId="454" priority="104" stopIfTrue="1" operator="equal">
      <formula>2</formula>
    </cfRule>
    <cfRule type="cellIs" dxfId="453" priority="105" stopIfTrue="1" operator="equal">
      <formula>3</formula>
    </cfRule>
  </conditionalFormatting>
  <conditionalFormatting sqref="M318">
    <cfRule type="cellIs" dxfId="452" priority="91" stopIfTrue="1" operator="equal">
      <formula>1</formula>
    </cfRule>
    <cfRule type="cellIs" dxfId="451" priority="92" stopIfTrue="1" operator="equal">
      <formula>2</formula>
    </cfRule>
    <cfRule type="cellIs" dxfId="450" priority="93" stopIfTrue="1" operator="equal">
      <formula>3</formula>
    </cfRule>
  </conditionalFormatting>
  <conditionalFormatting sqref="M321">
    <cfRule type="cellIs" dxfId="449" priority="79" stopIfTrue="1" operator="equal">
      <formula>1</formula>
    </cfRule>
    <cfRule type="cellIs" dxfId="448" priority="80" stopIfTrue="1" operator="equal">
      <formula>2</formula>
    </cfRule>
    <cfRule type="cellIs" dxfId="447" priority="81" stopIfTrue="1" operator="equal">
      <formula>3</formula>
    </cfRule>
  </conditionalFormatting>
  <conditionalFormatting sqref="M324">
    <cfRule type="cellIs" dxfId="446" priority="70" stopIfTrue="1" operator="equal">
      <formula>1</formula>
    </cfRule>
    <cfRule type="cellIs" dxfId="445" priority="71" stopIfTrue="1" operator="equal">
      <formula>2</formula>
    </cfRule>
    <cfRule type="cellIs" dxfId="444" priority="72" stopIfTrue="1" operator="equal">
      <formula>3</formula>
    </cfRule>
  </conditionalFormatting>
  <conditionalFormatting sqref="M330:M331">
    <cfRule type="cellIs" dxfId="443" priority="40" stopIfTrue="1" operator="equal">
      <formula>1</formula>
    </cfRule>
    <cfRule type="cellIs" dxfId="442" priority="41" stopIfTrue="1" operator="equal">
      <formula>2</formula>
    </cfRule>
    <cfRule type="cellIs" dxfId="441" priority="42" stopIfTrue="1" operator="equal">
      <formula>3</formula>
    </cfRule>
  </conditionalFormatting>
  <conditionalFormatting sqref="M346">
    <cfRule type="cellIs" dxfId="440" priority="28" stopIfTrue="1" operator="equal">
      <formula>1</formula>
    </cfRule>
    <cfRule type="cellIs" dxfId="439" priority="29" stopIfTrue="1" operator="equal">
      <formula>2</formula>
    </cfRule>
    <cfRule type="cellIs" dxfId="438" priority="30" stopIfTrue="1" operator="equal">
      <formula>3</formula>
    </cfRule>
  </conditionalFormatting>
  <conditionalFormatting sqref="M349">
    <cfRule type="cellIs" dxfId="437" priority="1" stopIfTrue="1" operator="equal">
      <formula>1</formula>
    </cfRule>
    <cfRule type="cellIs" dxfId="436" priority="2" stopIfTrue="1" operator="equal">
      <formula>2</formula>
    </cfRule>
    <cfRule type="cellIs" dxfId="435" priority="3" stopIfTrue="1" operator="equal">
      <formula>3</formula>
    </cfRule>
  </conditionalFormatting>
  <conditionalFormatting sqref="M352">
    <cfRule type="cellIs" dxfId="434" priority="7" stopIfTrue="1" operator="equal">
      <formula>1</formula>
    </cfRule>
    <cfRule type="cellIs" dxfId="433" priority="8" stopIfTrue="1" operator="equal">
      <formula>2</formula>
    </cfRule>
    <cfRule type="cellIs" dxfId="432" priority="9" stopIfTrue="1" operator="equal">
      <formula>3</formula>
    </cfRule>
  </conditionalFormatting>
  <conditionalFormatting sqref="M358">
    <cfRule type="cellIs" dxfId="431" priority="433" stopIfTrue="1" operator="equal">
      <formula>1</formula>
    </cfRule>
    <cfRule type="cellIs" dxfId="430" priority="434" stopIfTrue="1" operator="equal">
      <formula>2</formula>
    </cfRule>
    <cfRule type="cellIs" dxfId="429" priority="435" stopIfTrue="1" operator="equal">
      <formula>3</formula>
    </cfRule>
  </conditionalFormatting>
  <conditionalFormatting sqref="M360">
    <cfRule type="cellIs" dxfId="428" priority="421" stopIfTrue="1" operator="equal">
      <formula>1</formula>
    </cfRule>
    <cfRule type="cellIs" dxfId="427" priority="422" stopIfTrue="1" operator="equal">
      <formula>2</formula>
    </cfRule>
    <cfRule type="cellIs" dxfId="426" priority="423" stopIfTrue="1" operator="equal">
      <formula>3</formula>
    </cfRule>
  </conditionalFormatting>
  <conditionalFormatting sqref="M364">
    <cfRule type="cellIs" dxfId="425" priority="409" stopIfTrue="1" operator="equal">
      <formula>1</formula>
    </cfRule>
    <cfRule type="cellIs" dxfId="424" priority="410" stopIfTrue="1" operator="equal">
      <formula>2</formula>
    </cfRule>
    <cfRule type="cellIs" dxfId="423" priority="411" stopIfTrue="1" operator="equal">
      <formula>3</formula>
    </cfRule>
  </conditionalFormatting>
  <conditionalFormatting sqref="M368">
    <cfRule type="cellIs" dxfId="422" priority="397" stopIfTrue="1" operator="equal">
      <formula>1</formula>
    </cfRule>
    <cfRule type="cellIs" dxfId="421" priority="398" stopIfTrue="1" operator="equal">
      <formula>2</formula>
    </cfRule>
    <cfRule type="cellIs" dxfId="420" priority="399" stopIfTrue="1" operator="equal">
      <formula>3</formula>
    </cfRule>
  </conditionalFormatting>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S378"/>
  <sheetViews>
    <sheetView zoomScaleNormal="100" workbookViewId="0">
      <pane ySplit="1" topLeftCell="A8" activePane="bottomLeft" state="frozen"/>
      <selection pane="bottomLeft" activeCell="C1" sqref="C1"/>
    </sheetView>
  </sheetViews>
  <sheetFormatPr defaultColWidth="9.140625" defaultRowHeight="20.25" outlineLevelRow="2"/>
  <cols>
    <col min="1" max="2" width="7.140625" style="44" customWidth="1"/>
    <col min="3" max="3" width="59" style="2" customWidth="1"/>
    <col min="4" max="4" width="12.85546875" style="33" customWidth="1"/>
    <col min="5" max="5" width="10.85546875" style="2" hidden="1" customWidth="1"/>
    <col min="6" max="6" width="8.140625" style="20" customWidth="1"/>
    <col min="7" max="7" width="23.85546875" style="10" customWidth="1"/>
    <col min="8" max="8" width="8.140625" style="24" customWidth="1"/>
    <col min="9" max="9" width="23.85546875" style="10" customWidth="1"/>
    <col min="10" max="10" width="8.140625" style="24" customWidth="1"/>
    <col min="11" max="11" width="23.85546875" style="10" customWidth="1"/>
    <col min="12" max="12" width="8.140625" style="24" customWidth="1"/>
    <col min="13" max="13" width="23.85546875" style="10" customWidth="1"/>
    <col min="14" max="14" width="8.140625" style="24" customWidth="1"/>
    <col min="15" max="15" width="23.85546875" style="10" customWidth="1"/>
    <col min="16" max="16" width="9.140625" style="6"/>
    <col min="17" max="17" width="40.42578125" style="1" customWidth="1"/>
    <col min="18" max="18" width="9.140625" style="1"/>
    <col min="19" max="19" width="22.140625" style="1" bestFit="1" customWidth="1"/>
    <col min="20" max="20" width="9.140625" style="1"/>
    <col min="21" max="21" width="22.140625" style="1" bestFit="1" customWidth="1"/>
    <col min="22" max="16384" width="9.140625" style="1"/>
  </cols>
  <sheetData>
    <row r="1" spans="1:17" ht="18">
      <c r="A1" s="39" t="s">
        <v>334</v>
      </c>
      <c r="B1" s="39" t="s">
        <v>337</v>
      </c>
      <c r="C1" s="11" t="s">
        <v>0</v>
      </c>
      <c r="D1" s="28" t="s">
        <v>6</v>
      </c>
      <c r="E1" s="11" t="s">
        <v>7</v>
      </c>
      <c r="F1" s="490" t="s">
        <v>201</v>
      </c>
      <c r="G1" s="490"/>
      <c r="H1" s="490" t="s">
        <v>1</v>
      </c>
      <c r="I1" s="490"/>
      <c r="J1" s="490" t="s">
        <v>2</v>
      </c>
      <c r="K1" s="490"/>
      <c r="L1" s="490" t="s">
        <v>3</v>
      </c>
      <c r="M1" s="490"/>
      <c r="N1" s="490" t="s">
        <v>4</v>
      </c>
      <c r="O1" s="490"/>
      <c r="P1" s="25" t="s">
        <v>208</v>
      </c>
      <c r="Q1" s="1" t="s">
        <v>205</v>
      </c>
    </row>
    <row r="2" spans="1:17" ht="18">
      <c r="A2" s="88" t="s">
        <v>724</v>
      </c>
      <c r="B2" s="85"/>
      <c r="C2" s="86"/>
      <c r="D2" s="87"/>
      <c r="E2" s="86"/>
      <c r="F2" s="84"/>
      <c r="G2" s="84"/>
      <c r="H2" s="84"/>
      <c r="I2" s="84"/>
      <c r="J2" s="84"/>
      <c r="K2" s="84"/>
      <c r="L2" s="84"/>
      <c r="M2" s="84"/>
      <c r="N2" s="84"/>
      <c r="O2" s="84"/>
      <c r="P2" s="26" t="s">
        <v>207</v>
      </c>
      <c r="Q2" s="1" t="s">
        <v>38</v>
      </c>
    </row>
    <row r="3" spans="1:17" outlineLevel="1">
      <c r="A3" s="40" t="s">
        <v>40</v>
      </c>
      <c r="B3" s="40"/>
      <c r="C3" s="7"/>
      <c r="D3" s="29"/>
      <c r="E3" s="7"/>
      <c r="F3" s="17"/>
      <c r="G3" s="12"/>
      <c r="H3" s="21"/>
      <c r="I3" s="12"/>
      <c r="J3" s="21"/>
      <c r="K3" s="12"/>
      <c r="L3" s="21"/>
      <c r="M3" s="12"/>
      <c r="N3" s="21"/>
      <c r="O3" s="12"/>
      <c r="P3" s="27" t="s">
        <v>209</v>
      </c>
      <c r="Q3" s="1" t="s">
        <v>206</v>
      </c>
    </row>
    <row r="4" spans="1:17" ht="33" outlineLevel="1">
      <c r="A4" s="42" t="s">
        <v>338</v>
      </c>
      <c r="B4" s="42" t="s">
        <v>5</v>
      </c>
      <c r="C4" s="4" t="s">
        <v>326</v>
      </c>
      <c r="D4" s="30"/>
      <c r="E4" s="4"/>
      <c r="F4" s="473" t="s">
        <v>209</v>
      </c>
      <c r="G4" s="474"/>
      <c r="H4" s="473" t="s">
        <v>209</v>
      </c>
      <c r="I4" s="474"/>
      <c r="J4" s="473" t="s">
        <v>209</v>
      </c>
      <c r="K4" s="474"/>
      <c r="L4" s="475" t="s">
        <v>207</v>
      </c>
      <c r="M4" s="476"/>
      <c r="N4" s="475" t="s">
        <v>232</v>
      </c>
      <c r="O4" s="476"/>
      <c r="P4" s="1"/>
    </row>
    <row r="5" spans="1:17" ht="16.5" customHeight="1" outlineLevel="2">
      <c r="A5" s="439" t="s">
        <v>339</v>
      </c>
      <c r="B5" s="439"/>
      <c r="C5" s="468" t="s">
        <v>34</v>
      </c>
      <c r="D5" s="31">
        <v>1</v>
      </c>
      <c r="E5" s="3" t="s">
        <v>8</v>
      </c>
      <c r="F5" s="454">
        <v>3</v>
      </c>
      <c r="G5" s="15" t="s">
        <v>355</v>
      </c>
      <c r="H5" s="455">
        <v>3</v>
      </c>
      <c r="I5" s="15" t="s">
        <v>355</v>
      </c>
      <c r="J5" s="455">
        <v>3</v>
      </c>
      <c r="K5" s="15" t="s">
        <v>357</v>
      </c>
      <c r="L5" s="469">
        <v>2</v>
      </c>
      <c r="M5" s="15" t="s">
        <v>359</v>
      </c>
      <c r="N5" s="472">
        <v>1</v>
      </c>
      <c r="O5" s="456" t="s">
        <v>361</v>
      </c>
      <c r="Q5" s="2" t="s">
        <v>231</v>
      </c>
    </row>
    <row r="6" spans="1:17" ht="16.5" outlineLevel="2">
      <c r="A6" s="467"/>
      <c r="B6" s="467"/>
      <c r="C6" s="468"/>
      <c r="D6" s="30">
        <v>0.2</v>
      </c>
      <c r="E6" s="4" t="s">
        <v>9</v>
      </c>
      <c r="F6" s="454"/>
      <c r="G6" s="15" t="s">
        <v>348</v>
      </c>
      <c r="H6" s="455"/>
      <c r="I6" s="15" t="s">
        <v>348</v>
      </c>
      <c r="J6" s="455"/>
      <c r="K6" s="15" t="s">
        <v>349</v>
      </c>
      <c r="L6" s="470"/>
      <c r="M6" s="15" t="s">
        <v>350</v>
      </c>
      <c r="N6" s="472"/>
      <c r="O6" s="456"/>
      <c r="Q6" s="2"/>
    </row>
    <row r="7" spans="1:17" ht="16.5" outlineLevel="2">
      <c r="A7" s="440"/>
      <c r="B7" s="440"/>
      <c r="C7" s="468"/>
      <c r="D7" s="30">
        <v>0</v>
      </c>
      <c r="E7" s="4" t="s">
        <v>10</v>
      </c>
      <c r="F7" s="454"/>
      <c r="G7" s="15" t="s">
        <v>356</v>
      </c>
      <c r="H7" s="455"/>
      <c r="I7" s="15" t="s">
        <v>356</v>
      </c>
      <c r="J7" s="455"/>
      <c r="K7" s="15" t="s">
        <v>358</v>
      </c>
      <c r="L7" s="471"/>
      <c r="M7" s="15" t="s">
        <v>360</v>
      </c>
      <c r="N7" s="472"/>
      <c r="O7" s="456"/>
      <c r="Q7" s="2"/>
    </row>
    <row r="8" spans="1:17" ht="16.5" outlineLevel="2">
      <c r="A8" s="439" t="s">
        <v>340</v>
      </c>
      <c r="B8" s="439"/>
      <c r="C8" s="468" t="s">
        <v>35</v>
      </c>
      <c r="D8" s="31">
        <v>1</v>
      </c>
      <c r="E8" s="3" t="s">
        <v>8</v>
      </c>
      <c r="F8" s="454">
        <v>3</v>
      </c>
      <c r="G8" s="15" t="s">
        <v>365</v>
      </c>
      <c r="H8" s="455">
        <v>3</v>
      </c>
      <c r="I8" s="16" t="s">
        <v>365</v>
      </c>
      <c r="J8" s="455">
        <v>3</v>
      </c>
      <c r="K8" s="15" t="s">
        <v>367</v>
      </c>
      <c r="L8" s="469">
        <v>2</v>
      </c>
      <c r="M8" s="15" t="s">
        <v>363</v>
      </c>
      <c r="N8" s="472">
        <v>1</v>
      </c>
      <c r="O8" s="456" t="s">
        <v>362</v>
      </c>
      <c r="Q8" s="2"/>
    </row>
    <row r="9" spans="1:17" ht="16.5" outlineLevel="2">
      <c r="A9" s="467"/>
      <c r="B9" s="467"/>
      <c r="C9" s="468"/>
      <c r="D9" s="30">
        <v>0.2</v>
      </c>
      <c r="E9" s="4" t="s">
        <v>9</v>
      </c>
      <c r="F9" s="454"/>
      <c r="G9" s="15" t="s">
        <v>351</v>
      </c>
      <c r="H9" s="455"/>
      <c r="I9" s="15" t="s">
        <v>351</v>
      </c>
      <c r="J9" s="455"/>
      <c r="K9" s="15" t="s">
        <v>352</v>
      </c>
      <c r="L9" s="470"/>
      <c r="M9" s="15" t="s">
        <v>353</v>
      </c>
      <c r="N9" s="472"/>
      <c r="O9" s="456"/>
      <c r="Q9" s="2"/>
    </row>
    <row r="10" spans="1:17" ht="16.5" outlineLevel="2">
      <c r="A10" s="440"/>
      <c r="B10" s="440"/>
      <c r="C10" s="468"/>
      <c r="D10" s="30">
        <v>0</v>
      </c>
      <c r="E10" s="4" t="s">
        <v>10</v>
      </c>
      <c r="F10" s="454"/>
      <c r="G10" s="15" t="s">
        <v>366</v>
      </c>
      <c r="H10" s="455"/>
      <c r="I10" s="15" t="s">
        <v>366</v>
      </c>
      <c r="J10" s="455"/>
      <c r="K10" s="15" t="s">
        <v>368</v>
      </c>
      <c r="L10" s="471"/>
      <c r="M10" s="15" t="s">
        <v>377</v>
      </c>
      <c r="N10" s="472"/>
      <c r="O10" s="456"/>
      <c r="Q10" s="2"/>
    </row>
    <row r="11" spans="1:17" ht="16.5" outlineLevel="2">
      <c r="A11" s="439" t="s">
        <v>341</v>
      </c>
      <c r="B11" s="439"/>
      <c r="C11" s="468" t="s">
        <v>36</v>
      </c>
      <c r="D11" s="31">
        <v>1</v>
      </c>
      <c r="E11" s="3" t="s">
        <v>8</v>
      </c>
      <c r="F11" s="454">
        <v>3</v>
      </c>
      <c r="G11" s="15" t="s">
        <v>367</v>
      </c>
      <c r="H11" s="455">
        <v>3</v>
      </c>
      <c r="I11" s="15" t="s">
        <v>367</v>
      </c>
      <c r="J11" s="455">
        <v>3</v>
      </c>
      <c r="K11" s="15" t="s">
        <v>374</v>
      </c>
      <c r="L11" s="469">
        <v>2</v>
      </c>
      <c r="M11" s="15" t="s">
        <v>361</v>
      </c>
      <c r="N11" s="472">
        <v>2</v>
      </c>
      <c r="O11" s="15" t="s">
        <v>362</v>
      </c>
      <c r="Q11" s="2"/>
    </row>
    <row r="12" spans="1:17" ht="16.5" outlineLevel="2">
      <c r="A12" s="467"/>
      <c r="B12" s="467"/>
      <c r="C12" s="468"/>
      <c r="D12" s="30">
        <v>0.2</v>
      </c>
      <c r="E12" s="4" t="s">
        <v>9</v>
      </c>
      <c r="F12" s="454"/>
      <c r="G12" s="15" t="s">
        <v>352</v>
      </c>
      <c r="H12" s="455"/>
      <c r="I12" s="15" t="s">
        <v>352</v>
      </c>
      <c r="J12" s="455"/>
      <c r="K12" s="15" t="s">
        <v>350</v>
      </c>
      <c r="L12" s="470"/>
      <c r="M12" s="15" t="s">
        <v>354</v>
      </c>
      <c r="N12" s="472"/>
      <c r="O12" s="15" t="s">
        <v>379</v>
      </c>
      <c r="Q12" s="2"/>
    </row>
    <row r="13" spans="1:17" ht="16.5" outlineLevel="2">
      <c r="A13" s="440"/>
      <c r="B13" s="440"/>
      <c r="C13" s="468"/>
      <c r="D13" s="30">
        <v>0</v>
      </c>
      <c r="E13" s="4" t="s">
        <v>10</v>
      </c>
      <c r="F13" s="454"/>
      <c r="G13" s="15" t="s">
        <v>368</v>
      </c>
      <c r="H13" s="455"/>
      <c r="I13" s="15" t="s">
        <v>368</v>
      </c>
      <c r="J13" s="455"/>
      <c r="K13" s="15" t="s">
        <v>375</v>
      </c>
      <c r="L13" s="471"/>
      <c r="M13" s="15" t="s">
        <v>378</v>
      </c>
      <c r="N13" s="472"/>
      <c r="O13" s="15" t="s">
        <v>364</v>
      </c>
      <c r="Q13" s="2"/>
    </row>
    <row r="14" spans="1:17" ht="16.5" outlineLevel="2">
      <c r="A14" s="439" t="s">
        <v>342</v>
      </c>
      <c r="B14" s="439"/>
      <c r="C14" s="468" t="s">
        <v>37</v>
      </c>
      <c r="D14" s="31">
        <v>1</v>
      </c>
      <c r="E14" s="3" t="s">
        <v>8</v>
      </c>
      <c r="F14" s="454">
        <v>3</v>
      </c>
      <c r="G14" s="15" t="s">
        <v>369</v>
      </c>
      <c r="H14" s="455">
        <v>3</v>
      </c>
      <c r="I14" s="15" t="s">
        <v>369</v>
      </c>
      <c r="J14" s="455">
        <v>3</v>
      </c>
      <c r="K14" s="15" t="s">
        <v>376</v>
      </c>
      <c r="L14" s="469">
        <v>2</v>
      </c>
      <c r="M14" s="15" t="s">
        <v>362</v>
      </c>
      <c r="N14" s="472">
        <v>2</v>
      </c>
      <c r="O14" s="15" t="s">
        <v>380</v>
      </c>
      <c r="Q14" s="2"/>
    </row>
    <row r="15" spans="1:17" ht="16.5" outlineLevel="2">
      <c r="A15" s="467"/>
      <c r="B15" s="467"/>
      <c r="C15" s="468"/>
      <c r="D15" s="30">
        <v>0.2</v>
      </c>
      <c r="E15" s="4" t="s">
        <v>9</v>
      </c>
      <c r="F15" s="454"/>
      <c r="G15" s="15" t="s">
        <v>353</v>
      </c>
      <c r="H15" s="455"/>
      <c r="I15" s="15" t="s">
        <v>353</v>
      </c>
      <c r="J15" s="455"/>
      <c r="K15" s="15" t="s">
        <v>374</v>
      </c>
      <c r="L15" s="470"/>
      <c r="M15" s="15" t="s">
        <v>347</v>
      </c>
      <c r="N15" s="472"/>
      <c r="O15" s="15" t="s">
        <v>381</v>
      </c>
      <c r="Q15" s="2"/>
    </row>
    <row r="16" spans="1:17" ht="16.5" outlineLevel="2">
      <c r="A16" s="440"/>
      <c r="B16" s="440"/>
      <c r="C16" s="468"/>
      <c r="D16" s="30">
        <v>0</v>
      </c>
      <c r="E16" s="4" t="s">
        <v>10</v>
      </c>
      <c r="F16" s="454"/>
      <c r="G16" s="15" t="s">
        <v>370</v>
      </c>
      <c r="H16" s="455"/>
      <c r="I16" s="15" t="s">
        <v>370</v>
      </c>
      <c r="J16" s="455"/>
      <c r="K16" s="15" t="s">
        <v>371</v>
      </c>
      <c r="L16" s="471"/>
      <c r="M16" s="47" t="s">
        <v>372</v>
      </c>
      <c r="N16" s="472"/>
      <c r="O16" s="47" t="s">
        <v>373</v>
      </c>
      <c r="Q16" s="2"/>
    </row>
    <row r="17" spans="1:17" outlineLevel="1">
      <c r="A17" s="42" t="s">
        <v>13</v>
      </c>
      <c r="B17" s="42" t="s">
        <v>5</v>
      </c>
      <c r="C17" s="4" t="s">
        <v>382</v>
      </c>
      <c r="D17" s="30"/>
      <c r="E17" s="4"/>
      <c r="F17" s="473" t="s">
        <v>209</v>
      </c>
      <c r="G17" s="474"/>
      <c r="H17" s="473" t="s">
        <v>209</v>
      </c>
      <c r="I17" s="474"/>
      <c r="J17" s="473" t="s">
        <v>209</v>
      </c>
      <c r="K17" s="474"/>
      <c r="L17" s="475" t="s">
        <v>207</v>
      </c>
      <c r="M17" s="476"/>
      <c r="N17" s="475" t="s">
        <v>232</v>
      </c>
      <c r="O17" s="476"/>
    </row>
    <row r="18" spans="1:17" ht="49.5" hidden="1" outlineLevel="2">
      <c r="A18" s="439" t="s">
        <v>343</v>
      </c>
      <c r="B18" s="439"/>
      <c r="C18" s="468" t="s">
        <v>34</v>
      </c>
      <c r="D18" s="31">
        <v>1</v>
      </c>
      <c r="E18" s="3" t="s">
        <v>8</v>
      </c>
      <c r="F18" s="409">
        <v>3</v>
      </c>
      <c r="G18" s="34" t="s">
        <v>210</v>
      </c>
      <c r="H18" s="409">
        <v>3</v>
      </c>
      <c r="I18" s="34" t="s">
        <v>210</v>
      </c>
      <c r="J18" s="409">
        <v>3</v>
      </c>
      <c r="K18" s="34" t="s">
        <v>213</v>
      </c>
      <c r="L18" s="469">
        <v>2</v>
      </c>
      <c r="M18" s="34" t="s">
        <v>216</v>
      </c>
      <c r="N18" s="472">
        <v>1</v>
      </c>
      <c r="O18" s="389" t="s">
        <v>219</v>
      </c>
    </row>
    <row r="19" spans="1:17" ht="49.5" hidden="1" outlineLevel="2">
      <c r="A19" s="467"/>
      <c r="B19" s="467"/>
      <c r="C19" s="468"/>
      <c r="D19" s="30">
        <v>0.2</v>
      </c>
      <c r="E19" s="4" t="s">
        <v>9</v>
      </c>
      <c r="F19" s="410"/>
      <c r="G19" s="34" t="s">
        <v>211</v>
      </c>
      <c r="H19" s="410"/>
      <c r="I19" s="34" t="s">
        <v>211</v>
      </c>
      <c r="J19" s="410"/>
      <c r="K19" s="34" t="s">
        <v>214</v>
      </c>
      <c r="L19" s="470"/>
      <c r="M19" s="34" t="s">
        <v>217</v>
      </c>
      <c r="N19" s="472"/>
      <c r="O19" s="390"/>
    </row>
    <row r="20" spans="1:17" ht="16.5" hidden="1" customHeight="1" outlineLevel="2">
      <c r="A20" s="440"/>
      <c r="B20" s="440"/>
      <c r="C20" s="468"/>
      <c r="D20" s="30">
        <v>0</v>
      </c>
      <c r="E20" s="4" t="s">
        <v>10</v>
      </c>
      <c r="F20" s="411"/>
      <c r="G20" s="34" t="s">
        <v>212</v>
      </c>
      <c r="H20" s="411"/>
      <c r="I20" s="34" t="s">
        <v>212</v>
      </c>
      <c r="J20" s="411"/>
      <c r="K20" s="34" t="s">
        <v>215</v>
      </c>
      <c r="L20" s="471"/>
      <c r="M20" s="48" t="s">
        <v>218</v>
      </c>
      <c r="N20" s="472"/>
      <c r="O20" s="391"/>
    </row>
    <row r="21" spans="1:17" ht="49.5" hidden="1" outlineLevel="2">
      <c r="A21" s="439" t="s">
        <v>344</v>
      </c>
      <c r="B21" s="439"/>
      <c r="C21" s="468" t="s">
        <v>35</v>
      </c>
      <c r="D21" s="31">
        <v>1</v>
      </c>
      <c r="E21" s="3" t="s">
        <v>8</v>
      </c>
      <c r="F21" s="409">
        <v>3</v>
      </c>
      <c r="G21" s="34" t="s">
        <v>210</v>
      </c>
      <c r="H21" s="409">
        <v>3</v>
      </c>
      <c r="I21" s="34" t="s">
        <v>210</v>
      </c>
      <c r="J21" s="409">
        <v>3</v>
      </c>
      <c r="K21" s="34" t="s">
        <v>213</v>
      </c>
      <c r="L21" s="469">
        <v>2</v>
      </c>
      <c r="M21" s="34" t="s">
        <v>216</v>
      </c>
      <c r="N21" s="472">
        <v>1</v>
      </c>
      <c r="O21" s="389" t="s">
        <v>219</v>
      </c>
    </row>
    <row r="22" spans="1:17" ht="49.5" hidden="1" outlineLevel="2">
      <c r="A22" s="467"/>
      <c r="B22" s="467"/>
      <c r="C22" s="468"/>
      <c r="D22" s="30">
        <v>0.2</v>
      </c>
      <c r="E22" s="4" t="s">
        <v>9</v>
      </c>
      <c r="F22" s="410"/>
      <c r="G22" s="34" t="s">
        <v>211</v>
      </c>
      <c r="H22" s="410"/>
      <c r="I22" s="34" t="s">
        <v>211</v>
      </c>
      <c r="J22" s="410"/>
      <c r="K22" s="34" t="s">
        <v>214</v>
      </c>
      <c r="L22" s="470"/>
      <c r="M22" s="34" t="s">
        <v>217</v>
      </c>
      <c r="N22" s="472"/>
      <c r="O22" s="390"/>
    </row>
    <row r="23" spans="1:17" ht="16.5" hidden="1" customHeight="1" outlineLevel="2">
      <c r="A23" s="440"/>
      <c r="B23" s="440"/>
      <c r="C23" s="468"/>
      <c r="D23" s="30">
        <v>0</v>
      </c>
      <c r="E23" s="4" t="s">
        <v>10</v>
      </c>
      <c r="F23" s="411"/>
      <c r="G23" s="34" t="s">
        <v>212</v>
      </c>
      <c r="H23" s="411"/>
      <c r="I23" s="34" t="s">
        <v>212</v>
      </c>
      <c r="J23" s="411"/>
      <c r="K23" s="34" t="s">
        <v>215</v>
      </c>
      <c r="L23" s="471"/>
      <c r="M23" s="48" t="s">
        <v>218</v>
      </c>
      <c r="N23" s="472"/>
      <c r="O23" s="391"/>
    </row>
    <row r="24" spans="1:17" ht="49.5" hidden="1" outlineLevel="2">
      <c r="A24" s="439" t="s">
        <v>345</v>
      </c>
      <c r="B24" s="439"/>
      <c r="C24" s="468" t="s">
        <v>36</v>
      </c>
      <c r="D24" s="31">
        <v>1</v>
      </c>
      <c r="E24" s="3" t="s">
        <v>8</v>
      </c>
      <c r="F24" s="409">
        <v>3</v>
      </c>
      <c r="G24" s="34" t="s">
        <v>220</v>
      </c>
      <c r="H24" s="409">
        <v>3</v>
      </c>
      <c r="I24" s="34" t="s">
        <v>220</v>
      </c>
      <c r="J24" s="409">
        <v>3</v>
      </c>
      <c r="K24" s="34" t="s">
        <v>221</v>
      </c>
      <c r="L24" s="469">
        <v>2</v>
      </c>
      <c r="M24" s="34" t="s">
        <v>222</v>
      </c>
      <c r="N24" s="472">
        <v>2</v>
      </c>
      <c r="O24" s="34" t="s">
        <v>383</v>
      </c>
    </row>
    <row r="25" spans="1:17" ht="49.5" hidden="1" outlineLevel="2">
      <c r="A25" s="467"/>
      <c r="B25" s="467"/>
      <c r="C25" s="468"/>
      <c r="D25" s="30">
        <v>0.2</v>
      </c>
      <c r="E25" s="4" t="s">
        <v>9</v>
      </c>
      <c r="F25" s="410"/>
      <c r="G25" s="34" t="s">
        <v>211</v>
      </c>
      <c r="H25" s="410"/>
      <c r="I25" s="34" t="s">
        <v>211</v>
      </c>
      <c r="J25" s="410"/>
      <c r="K25" s="34" t="s">
        <v>214</v>
      </c>
      <c r="L25" s="470"/>
      <c r="M25" s="34" t="s">
        <v>223</v>
      </c>
      <c r="N25" s="472"/>
      <c r="O25" s="34" t="s">
        <v>225</v>
      </c>
    </row>
    <row r="26" spans="1:17" ht="16.5" hidden="1" customHeight="1" outlineLevel="2">
      <c r="A26" s="440"/>
      <c r="B26" s="440"/>
      <c r="C26" s="468"/>
      <c r="D26" s="30">
        <v>0</v>
      </c>
      <c r="E26" s="4" t="s">
        <v>10</v>
      </c>
      <c r="F26" s="411"/>
      <c r="G26" s="34" t="s">
        <v>212</v>
      </c>
      <c r="H26" s="411"/>
      <c r="I26" s="34" t="s">
        <v>212</v>
      </c>
      <c r="J26" s="411"/>
      <c r="K26" s="34" t="s">
        <v>215</v>
      </c>
      <c r="L26" s="471"/>
      <c r="M26" s="48" t="s">
        <v>224</v>
      </c>
      <c r="N26" s="472"/>
      <c r="O26" s="48" t="s">
        <v>384</v>
      </c>
    </row>
    <row r="27" spans="1:17" ht="49.5" hidden="1" outlineLevel="2">
      <c r="A27" s="439" t="s">
        <v>346</v>
      </c>
      <c r="B27" s="439"/>
      <c r="C27" s="468" t="s">
        <v>37</v>
      </c>
      <c r="D27" s="31">
        <v>1</v>
      </c>
      <c r="E27" s="3" t="s">
        <v>8</v>
      </c>
      <c r="F27" s="409">
        <v>3</v>
      </c>
      <c r="G27" s="34" t="s">
        <v>220</v>
      </c>
      <c r="H27" s="409">
        <v>3</v>
      </c>
      <c r="I27" s="34" t="s">
        <v>220</v>
      </c>
      <c r="J27" s="409">
        <v>3</v>
      </c>
      <c r="K27" s="34" t="s">
        <v>226</v>
      </c>
      <c r="L27" s="469">
        <v>2</v>
      </c>
      <c r="M27" s="34" t="s">
        <v>229</v>
      </c>
      <c r="N27" s="472">
        <v>2</v>
      </c>
      <c r="O27" s="34" t="s">
        <v>385</v>
      </c>
    </row>
    <row r="28" spans="1:17" ht="49.5" hidden="1" outlineLevel="2">
      <c r="A28" s="467"/>
      <c r="B28" s="467"/>
      <c r="C28" s="468"/>
      <c r="D28" s="30">
        <v>0.2</v>
      </c>
      <c r="E28" s="4" t="s">
        <v>9</v>
      </c>
      <c r="F28" s="410"/>
      <c r="G28" s="34" t="s">
        <v>211</v>
      </c>
      <c r="H28" s="410"/>
      <c r="I28" s="34" t="s">
        <v>211</v>
      </c>
      <c r="J28" s="410"/>
      <c r="K28" s="34" t="s">
        <v>227</v>
      </c>
      <c r="L28" s="470"/>
      <c r="M28" s="34" t="s">
        <v>223</v>
      </c>
      <c r="N28" s="472"/>
      <c r="O28" s="34" t="s">
        <v>230</v>
      </c>
    </row>
    <row r="29" spans="1:17" ht="16.5" hidden="1" customHeight="1" outlineLevel="2">
      <c r="A29" s="440"/>
      <c r="B29" s="440"/>
      <c r="C29" s="468"/>
      <c r="D29" s="30">
        <v>0</v>
      </c>
      <c r="E29" s="4" t="s">
        <v>10</v>
      </c>
      <c r="F29" s="411"/>
      <c r="G29" s="34" t="s">
        <v>212</v>
      </c>
      <c r="H29" s="411"/>
      <c r="I29" s="34" t="s">
        <v>212</v>
      </c>
      <c r="J29" s="411"/>
      <c r="K29" s="34" t="s">
        <v>228</v>
      </c>
      <c r="L29" s="471"/>
      <c r="M29" s="48" t="s">
        <v>224</v>
      </c>
      <c r="N29" s="472"/>
      <c r="O29" s="48" t="s">
        <v>384</v>
      </c>
    </row>
    <row r="30" spans="1:17" outlineLevel="1" collapsed="1">
      <c r="A30" s="38" t="s">
        <v>41</v>
      </c>
      <c r="B30" s="38"/>
      <c r="C30" s="7"/>
      <c r="D30" s="29"/>
      <c r="E30" s="7"/>
      <c r="F30" s="17"/>
      <c r="G30" s="12"/>
      <c r="H30" s="21"/>
      <c r="I30" s="12"/>
      <c r="J30" s="21"/>
      <c r="K30" s="12"/>
      <c r="L30" s="21"/>
      <c r="M30" s="12"/>
      <c r="N30" s="21"/>
      <c r="O30" s="12"/>
      <c r="P30" s="1"/>
    </row>
    <row r="31" spans="1:17" ht="16.5" outlineLevel="1">
      <c r="A31" s="403" t="s">
        <v>386</v>
      </c>
      <c r="B31" s="403"/>
      <c r="C31" s="389" t="s">
        <v>43</v>
      </c>
      <c r="D31" s="30">
        <v>0.1</v>
      </c>
      <c r="E31" s="4"/>
      <c r="F31" s="409">
        <v>3</v>
      </c>
      <c r="G31" s="51" t="s">
        <v>11</v>
      </c>
      <c r="H31" s="412">
        <v>1</v>
      </c>
      <c r="I31" s="417" t="s">
        <v>11</v>
      </c>
      <c r="J31" s="412">
        <v>1</v>
      </c>
      <c r="K31" s="417" t="s">
        <v>11</v>
      </c>
      <c r="L31" s="412">
        <v>1</v>
      </c>
      <c r="M31" s="417" t="s">
        <v>11</v>
      </c>
      <c r="N31" s="412">
        <v>1</v>
      </c>
      <c r="O31" s="417" t="s">
        <v>11</v>
      </c>
      <c r="Q31" s="457" t="s">
        <v>239</v>
      </c>
    </row>
    <row r="32" spans="1:17" ht="16.5" outlineLevel="1">
      <c r="A32" s="405"/>
      <c r="B32" s="405"/>
      <c r="C32" s="391"/>
      <c r="D32" s="30">
        <v>0</v>
      </c>
      <c r="E32" s="4"/>
      <c r="F32" s="411"/>
      <c r="G32" s="51" t="s">
        <v>12</v>
      </c>
      <c r="H32" s="414"/>
      <c r="I32" s="419"/>
      <c r="J32" s="414"/>
      <c r="K32" s="419"/>
      <c r="L32" s="414"/>
      <c r="M32" s="419"/>
      <c r="N32" s="414"/>
      <c r="O32" s="419"/>
      <c r="Q32" s="457"/>
    </row>
    <row r="33" spans="1:17" ht="20.25" customHeight="1" outlineLevel="1">
      <c r="A33" s="403" t="s">
        <v>387</v>
      </c>
      <c r="B33" s="403"/>
      <c r="C33" s="389" t="s">
        <v>39</v>
      </c>
      <c r="D33" s="30">
        <v>0.2</v>
      </c>
      <c r="E33" s="4"/>
      <c r="F33" s="409">
        <v>3</v>
      </c>
      <c r="G33" s="51" t="s">
        <v>42</v>
      </c>
      <c r="H33" s="412">
        <v>3</v>
      </c>
      <c r="I33" s="51" t="s">
        <v>42</v>
      </c>
      <c r="J33" s="412">
        <v>1</v>
      </c>
      <c r="K33" s="417" t="s">
        <v>42</v>
      </c>
      <c r="L33" s="412">
        <v>1</v>
      </c>
      <c r="M33" s="417" t="s">
        <v>42</v>
      </c>
      <c r="N33" s="412">
        <v>1</v>
      </c>
      <c r="O33" s="417" t="s">
        <v>42</v>
      </c>
      <c r="Q33" s="457"/>
    </row>
    <row r="34" spans="1:17" ht="20.25" customHeight="1" outlineLevel="1">
      <c r="A34" s="404"/>
      <c r="B34" s="404"/>
      <c r="C34" s="390"/>
      <c r="D34" s="30">
        <v>0.1</v>
      </c>
      <c r="E34" s="4"/>
      <c r="F34" s="410"/>
      <c r="G34" s="51" t="s">
        <v>234</v>
      </c>
      <c r="H34" s="413"/>
      <c r="I34" s="51" t="s">
        <v>234</v>
      </c>
      <c r="J34" s="413"/>
      <c r="K34" s="418"/>
      <c r="L34" s="413"/>
      <c r="M34" s="418"/>
      <c r="N34" s="413"/>
      <c r="O34" s="418"/>
      <c r="Q34" s="457"/>
    </row>
    <row r="35" spans="1:17" ht="20.25" customHeight="1" outlineLevel="1">
      <c r="A35" s="404"/>
      <c r="B35" s="404"/>
      <c r="C35" s="390"/>
      <c r="D35" s="30">
        <v>0</v>
      </c>
      <c r="E35" s="4"/>
      <c r="F35" s="410"/>
      <c r="G35" s="51" t="s">
        <v>233</v>
      </c>
      <c r="H35" s="413"/>
      <c r="I35" s="51" t="s">
        <v>233</v>
      </c>
      <c r="J35" s="413"/>
      <c r="K35" s="418"/>
      <c r="L35" s="413"/>
      <c r="M35" s="418"/>
      <c r="N35" s="413"/>
      <c r="O35" s="418"/>
      <c r="Q35" s="457"/>
    </row>
    <row r="36" spans="1:17" ht="20.25" customHeight="1" outlineLevel="1">
      <c r="A36" s="405"/>
      <c r="B36" s="405"/>
      <c r="C36" s="391"/>
      <c r="D36" s="30">
        <v>0</v>
      </c>
      <c r="E36" s="4"/>
      <c r="F36" s="411"/>
      <c r="G36" s="51" t="s">
        <v>235</v>
      </c>
      <c r="H36" s="414"/>
      <c r="I36" s="52"/>
      <c r="J36" s="414"/>
      <c r="K36" s="419"/>
      <c r="L36" s="414"/>
      <c r="M36" s="419"/>
      <c r="N36" s="414"/>
      <c r="O36" s="419"/>
      <c r="Q36" s="457"/>
    </row>
    <row r="37" spans="1:17" ht="20.25" customHeight="1" outlineLevel="1">
      <c r="A37" s="403" t="s">
        <v>388</v>
      </c>
      <c r="B37" s="403" t="s">
        <v>389</v>
      </c>
      <c r="C37" s="389" t="s">
        <v>327</v>
      </c>
      <c r="D37" s="30">
        <v>0.1</v>
      </c>
      <c r="E37" s="4"/>
      <c r="F37" s="409">
        <v>3</v>
      </c>
      <c r="G37" s="15" t="s">
        <v>17</v>
      </c>
      <c r="H37" s="412">
        <v>2</v>
      </c>
      <c r="I37" s="15" t="s">
        <v>17</v>
      </c>
      <c r="J37" s="412">
        <v>2</v>
      </c>
      <c r="K37" s="15" t="s">
        <v>18</v>
      </c>
      <c r="L37" s="412">
        <v>2</v>
      </c>
      <c r="M37" s="15" t="s">
        <v>19</v>
      </c>
      <c r="N37" s="412">
        <v>2</v>
      </c>
      <c r="O37" s="15" t="s">
        <v>24</v>
      </c>
      <c r="Q37" s="457" t="s">
        <v>240</v>
      </c>
    </row>
    <row r="38" spans="1:17" ht="20.25" customHeight="1" outlineLevel="1">
      <c r="A38" s="404"/>
      <c r="B38" s="404"/>
      <c r="C38" s="390"/>
      <c r="D38" s="30">
        <v>0</v>
      </c>
      <c r="E38" s="4"/>
      <c r="F38" s="410"/>
      <c r="G38" s="15" t="s">
        <v>329</v>
      </c>
      <c r="H38" s="413"/>
      <c r="I38" s="15" t="s">
        <v>329</v>
      </c>
      <c r="J38" s="413"/>
      <c r="K38" s="15" t="s">
        <v>16</v>
      </c>
      <c r="L38" s="413"/>
      <c r="M38" s="15" t="s">
        <v>15</v>
      </c>
      <c r="N38" s="413"/>
      <c r="O38" s="15" t="s">
        <v>23</v>
      </c>
      <c r="Q38" s="457"/>
    </row>
    <row r="39" spans="1:17" ht="20.25" customHeight="1" outlineLevel="1">
      <c r="A39" s="405"/>
      <c r="B39" s="405"/>
      <c r="C39" s="391"/>
      <c r="D39" s="30">
        <v>0</v>
      </c>
      <c r="E39" s="4"/>
      <c r="F39" s="411"/>
      <c r="G39" s="15" t="s">
        <v>328</v>
      </c>
      <c r="H39" s="414"/>
      <c r="I39" s="49" t="s">
        <v>328</v>
      </c>
      <c r="J39" s="414"/>
      <c r="K39" s="49" t="s">
        <v>21</v>
      </c>
      <c r="L39" s="414"/>
      <c r="M39" s="49" t="s">
        <v>22</v>
      </c>
      <c r="N39" s="414"/>
      <c r="O39" s="49" t="s">
        <v>330</v>
      </c>
      <c r="Q39" s="457"/>
    </row>
    <row r="40" spans="1:17" ht="16.5" customHeight="1" outlineLevel="1">
      <c r="A40" s="403" t="s">
        <v>390</v>
      </c>
      <c r="B40" s="403" t="s">
        <v>394</v>
      </c>
      <c r="C40" s="389" t="s">
        <v>391</v>
      </c>
      <c r="D40" s="30">
        <v>0.3</v>
      </c>
      <c r="E40" s="4"/>
      <c r="F40" s="409">
        <v>3</v>
      </c>
      <c r="G40" s="51" t="s">
        <v>25</v>
      </c>
      <c r="H40" s="409">
        <v>3</v>
      </c>
      <c r="I40" s="51" t="s">
        <v>25</v>
      </c>
      <c r="J40" s="409">
        <v>3</v>
      </c>
      <c r="K40" s="51" t="s">
        <v>25</v>
      </c>
      <c r="L40" s="409">
        <v>3</v>
      </c>
      <c r="M40" s="51" t="s">
        <v>25</v>
      </c>
      <c r="N40" s="409">
        <v>3</v>
      </c>
      <c r="O40" s="51" t="s">
        <v>25</v>
      </c>
      <c r="Q40" s="2"/>
    </row>
    <row r="41" spans="1:17" ht="16.5" customHeight="1" outlineLevel="1">
      <c r="A41" s="404"/>
      <c r="B41" s="404"/>
      <c r="C41" s="390"/>
      <c r="D41" s="30">
        <v>0.2</v>
      </c>
      <c r="E41" s="4"/>
      <c r="F41" s="410"/>
      <c r="G41" s="51" t="s">
        <v>393</v>
      </c>
      <c r="H41" s="410"/>
      <c r="I41" s="51" t="s">
        <v>393</v>
      </c>
      <c r="J41" s="410"/>
      <c r="K41" s="51" t="s">
        <v>393</v>
      </c>
      <c r="L41" s="410"/>
      <c r="M41" s="51" t="s">
        <v>393</v>
      </c>
      <c r="N41" s="410"/>
      <c r="O41" s="51" t="s">
        <v>393</v>
      </c>
      <c r="Q41" s="2"/>
    </row>
    <row r="42" spans="1:17" ht="16.5" customHeight="1" outlineLevel="1">
      <c r="A42" s="404"/>
      <c r="B42" s="404"/>
      <c r="C42" s="390"/>
      <c r="D42" s="30">
        <v>0.1</v>
      </c>
      <c r="E42" s="4"/>
      <c r="F42" s="410"/>
      <c r="G42" s="51" t="s">
        <v>332</v>
      </c>
      <c r="H42" s="410"/>
      <c r="I42" s="51" t="s">
        <v>332</v>
      </c>
      <c r="J42" s="410"/>
      <c r="K42" s="51" t="s">
        <v>332</v>
      </c>
      <c r="L42" s="410"/>
      <c r="M42" s="51" t="s">
        <v>332</v>
      </c>
      <c r="N42" s="410"/>
      <c r="O42" s="51" t="s">
        <v>332</v>
      </c>
      <c r="Q42" s="2"/>
    </row>
    <row r="43" spans="1:17" ht="16.5" customHeight="1" outlineLevel="1">
      <c r="A43" s="404"/>
      <c r="B43" s="404"/>
      <c r="C43" s="390"/>
      <c r="D43" s="30">
        <v>0.05</v>
      </c>
      <c r="E43" s="4"/>
      <c r="F43" s="410"/>
      <c r="G43" s="51" t="s">
        <v>331</v>
      </c>
      <c r="H43" s="410"/>
      <c r="I43" s="51" t="s">
        <v>331</v>
      </c>
      <c r="J43" s="410"/>
      <c r="K43" s="51" t="s">
        <v>331</v>
      </c>
      <c r="L43" s="410"/>
      <c r="M43" s="51" t="s">
        <v>331</v>
      </c>
      <c r="N43" s="410"/>
      <c r="O43" s="51" t="s">
        <v>331</v>
      </c>
      <c r="Q43" s="2"/>
    </row>
    <row r="44" spans="1:17" ht="16.5" customHeight="1" outlineLevel="1">
      <c r="A44" s="405"/>
      <c r="B44" s="405"/>
      <c r="C44" s="391"/>
      <c r="D44" s="30">
        <v>0</v>
      </c>
      <c r="E44" s="4"/>
      <c r="F44" s="411"/>
      <c r="G44" s="51" t="s">
        <v>392</v>
      </c>
      <c r="H44" s="411"/>
      <c r="I44" s="51" t="s">
        <v>392</v>
      </c>
      <c r="J44" s="411"/>
      <c r="K44" s="51" t="s">
        <v>392</v>
      </c>
      <c r="L44" s="411"/>
      <c r="M44" s="51" t="s">
        <v>392</v>
      </c>
      <c r="N44" s="411"/>
      <c r="O44" s="51" t="s">
        <v>392</v>
      </c>
      <c r="Q44" s="2"/>
    </row>
    <row r="45" spans="1:17" ht="20.25" customHeight="1" outlineLevel="1">
      <c r="A45" s="403" t="s">
        <v>395</v>
      </c>
      <c r="B45" s="403"/>
      <c r="C45" s="389" t="s">
        <v>45</v>
      </c>
      <c r="D45" s="30">
        <v>0.1</v>
      </c>
      <c r="E45" s="4"/>
      <c r="F45" s="409">
        <v>3</v>
      </c>
      <c r="G45" s="51" t="s">
        <v>396</v>
      </c>
      <c r="H45" s="412">
        <v>3</v>
      </c>
      <c r="I45" s="51" t="s">
        <v>256</v>
      </c>
      <c r="J45" s="412">
        <v>3</v>
      </c>
      <c r="K45" s="51" t="s">
        <v>256</v>
      </c>
      <c r="L45" s="432">
        <v>2</v>
      </c>
      <c r="M45" s="51" t="s">
        <v>400</v>
      </c>
      <c r="N45" s="432">
        <v>1</v>
      </c>
      <c r="O45" s="417" t="s">
        <v>400</v>
      </c>
      <c r="Q45" s="457" t="s">
        <v>247</v>
      </c>
    </row>
    <row r="46" spans="1:17" ht="16.5" outlineLevel="1">
      <c r="A46" s="404"/>
      <c r="B46" s="404"/>
      <c r="C46" s="390"/>
      <c r="D46" s="30">
        <v>0.05</v>
      </c>
      <c r="E46" s="4"/>
      <c r="F46" s="410"/>
      <c r="G46" s="51" t="s">
        <v>245</v>
      </c>
      <c r="H46" s="413"/>
      <c r="I46" s="51" t="s">
        <v>246</v>
      </c>
      <c r="J46" s="413"/>
      <c r="K46" s="51" t="s">
        <v>242</v>
      </c>
      <c r="L46" s="433"/>
      <c r="M46" s="51" t="s">
        <v>241</v>
      </c>
      <c r="N46" s="433"/>
      <c r="O46" s="418"/>
      <c r="Q46" s="457"/>
    </row>
    <row r="47" spans="1:17" ht="20.25" customHeight="1" outlineLevel="1">
      <c r="A47" s="405"/>
      <c r="B47" s="405"/>
      <c r="C47" s="391"/>
      <c r="D47" s="30">
        <v>0</v>
      </c>
      <c r="E47" s="4"/>
      <c r="F47" s="411"/>
      <c r="G47" s="51" t="s">
        <v>258</v>
      </c>
      <c r="H47" s="414"/>
      <c r="I47" s="51" t="s">
        <v>397</v>
      </c>
      <c r="J47" s="414"/>
      <c r="K47" s="51" t="s">
        <v>398</v>
      </c>
      <c r="L47" s="434"/>
      <c r="M47" s="49" t="s">
        <v>399</v>
      </c>
      <c r="N47" s="434"/>
      <c r="O47" s="419"/>
      <c r="Q47" s="457"/>
    </row>
    <row r="48" spans="1:17" ht="16.5" outlineLevel="1">
      <c r="A48" s="403" t="s">
        <v>402</v>
      </c>
      <c r="B48" s="403"/>
      <c r="C48" s="389" t="s">
        <v>401</v>
      </c>
      <c r="D48" s="30">
        <v>0.05</v>
      </c>
      <c r="E48" s="4"/>
      <c r="F48" s="409">
        <v>3</v>
      </c>
      <c r="G48" s="15" t="s">
        <v>31</v>
      </c>
      <c r="H48" s="412">
        <v>3</v>
      </c>
      <c r="I48" s="15" t="s">
        <v>31</v>
      </c>
      <c r="J48" s="412">
        <v>2</v>
      </c>
      <c r="K48" s="15" t="s">
        <v>33</v>
      </c>
      <c r="L48" s="412">
        <v>2</v>
      </c>
      <c r="M48" s="15" t="s">
        <v>33</v>
      </c>
      <c r="N48" s="412">
        <v>2</v>
      </c>
      <c r="O48" s="15" t="s">
        <v>33</v>
      </c>
      <c r="Q48" s="457" t="s">
        <v>248</v>
      </c>
    </row>
    <row r="49" spans="1:17" ht="16.5" outlineLevel="1">
      <c r="A49" s="405"/>
      <c r="B49" s="405"/>
      <c r="C49" s="391"/>
      <c r="D49" s="30">
        <v>0</v>
      </c>
      <c r="E49" s="4"/>
      <c r="F49" s="411"/>
      <c r="G49" s="15" t="s">
        <v>30</v>
      </c>
      <c r="H49" s="414"/>
      <c r="I49" s="15" t="s">
        <v>30</v>
      </c>
      <c r="J49" s="414"/>
      <c r="K49" s="49" t="s">
        <v>32</v>
      </c>
      <c r="L49" s="414"/>
      <c r="M49" s="49" t="s">
        <v>32</v>
      </c>
      <c r="N49" s="414"/>
      <c r="O49" s="49" t="s">
        <v>32</v>
      </c>
      <c r="Q49" s="457"/>
    </row>
    <row r="50" spans="1:17" ht="16.5" customHeight="1" outlineLevel="1">
      <c r="A50" s="403" t="s">
        <v>403</v>
      </c>
      <c r="B50" s="403" t="s">
        <v>404</v>
      </c>
      <c r="C50" s="389" t="s">
        <v>405</v>
      </c>
      <c r="D50" s="30">
        <v>0.2</v>
      </c>
      <c r="E50" s="4"/>
      <c r="F50" s="409">
        <v>3</v>
      </c>
      <c r="G50" s="15" t="s">
        <v>26</v>
      </c>
      <c r="H50" s="412">
        <v>3</v>
      </c>
      <c r="I50" s="15" t="s">
        <v>26</v>
      </c>
      <c r="J50" s="412">
        <v>2</v>
      </c>
      <c r="K50" s="15" t="s">
        <v>29</v>
      </c>
      <c r="L50" s="412">
        <v>2</v>
      </c>
      <c r="M50" s="15" t="s">
        <v>29</v>
      </c>
      <c r="N50" s="412">
        <v>2</v>
      </c>
      <c r="O50" s="15" t="s">
        <v>29</v>
      </c>
      <c r="Q50" s="2"/>
    </row>
    <row r="51" spans="1:17" ht="16.5" customHeight="1" outlineLevel="1">
      <c r="A51" s="404"/>
      <c r="B51" s="404"/>
      <c r="C51" s="390"/>
      <c r="D51" s="30">
        <v>0.1</v>
      </c>
      <c r="E51" s="4"/>
      <c r="F51" s="410"/>
      <c r="G51" s="8" t="s">
        <v>406</v>
      </c>
      <c r="H51" s="413"/>
      <c r="I51" s="8" t="s">
        <v>406</v>
      </c>
      <c r="J51" s="413"/>
      <c r="K51" s="53" t="s">
        <v>408</v>
      </c>
      <c r="L51" s="413"/>
      <c r="M51" s="53" t="s">
        <v>408</v>
      </c>
      <c r="N51" s="413"/>
      <c r="O51" s="53" t="s">
        <v>408</v>
      </c>
      <c r="Q51" s="2"/>
    </row>
    <row r="52" spans="1:17" ht="20.25" customHeight="1" outlineLevel="1">
      <c r="A52" s="405"/>
      <c r="B52" s="405"/>
      <c r="C52" s="391"/>
      <c r="D52" s="30">
        <v>0</v>
      </c>
      <c r="E52" s="4"/>
      <c r="F52" s="411"/>
      <c r="G52" s="8" t="s">
        <v>409</v>
      </c>
      <c r="H52" s="414"/>
      <c r="I52" s="8" t="s">
        <v>409</v>
      </c>
      <c r="J52" s="414"/>
      <c r="K52" s="50" t="s">
        <v>407</v>
      </c>
      <c r="L52" s="414"/>
      <c r="M52" s="50" t="s">
        <v>407</v>
      </c>
      <c r="N52" s="414"/>
      <c r="O52" s="50" t="s">
        <v>407</v>
      </c>
      <c r="Q52" s="2"/>
    </row>
    <row r="53" spans="1:17" ht="16.5" customHeight="1" outlineLevel="1">
      <c r="A53" s="403" t="s">
        <v>410</v>
      </c>
      <c r="B53" s="403"/>
      <c r="C53" s="389" t="s">
        <v>414</v>
      </c>
      <c r="D53" s="30">
        <v>0.2</v>
      </c>
      <c r="E53" s="4"/>
      <c r="F53" s="409">
        <v>3</v>
      </c>
      <c r="G53" s="8" t="s">
        <v>26</v>
      </c>
      <c r="H53" s="412">
        <v>3</v>
      </c>
      <c r="I53" s="8" t="s">
        <v>413</v>
      </c>
      <c r="J53" s="412">
        <v>2</v>
      </c>
      <c r="K53" s="8" t="s">
        <v>27</v>
      </c>
      <c r="L53" s="412">
        <v>2</v>
      </c>
      <c r="M53" s="8" t="s">
        <v>418</v>
      </c>
      <c r="N53" s="412">
        <v>2</v>
      </c>
      <c r="O53" s="8" t="s">
        <v>418</v>
      </c>
      <c r="Q53" s="457" t="s">
        <v>250</v>
      </c>
    </row>
    <row r="54" spans="1:17" ht="16.5" customHeight="1" outlineLevel="1">
      <c r="A54" s="404"/>
      <c r="B54" s="404"/>
      <c r="C54" s="390"/>
      <c r="D54" s="30">
        <v>0.1</v>
      </c>
      <c r="E54" s="4"/>
      <c r="F54" s="410"/>
      <c r="G54" s="15" t="s">
        <v>406</v>
      </c>
      <c r="H54" s="413"/>
      <c r="I54" s="15" t="s">
        <v>412</v>
      </c>
      <c r="J54" s="413"/>
      <c r="K54" s="8" t="s">
        <v>416</v>
      </c>
      <c r="L54" s="413"/>
      <c r="M54" s="8" t="s">
        <v>417</v>
      </c>
      <c r="N54" s="413"/>
      <c r="O54" s="8" t="s">
        <v>417</v>
      </c>
      <c r="Q54" s="457"/>
    </row>
    <row r="55" spans="1:17" ht="20.25" customHeight="1" outlineLevel="1">
      <c r="A55" s="405"/>
      <c r="B55" s="405"/>
      <c r="C55" s="391"/>
      <c r="D55" s="30">
        <v>0</v>
      </c>
      <c r="E55" s="4"/>
      <c r="F55" s="411"/>
      <c r="G55" s="8" t="s">
        <v>249</v>
      </c>
      <c r="H55" s="414"/>
      <c r="I55" s="8" t="s">
        <v>411</v>
      </c>
      <c r="J55" s="414"/>
      <c r="K55" s="54" t="s">
        <v>415</v>
      </c>
      <c r="L55" s="414"/>
      <c r="M55" s="54" t="s">
        <v>28</v>
      </c>
      <c r="N55" s="414"/>
      <c r="O55" s="54" t="s">
        <v>28</v>
      </c>
      <c r="Q55" s="2"/>
    </row>
    <row r="56" spans="1:17" ht="16.5" customHeight="1" outlineLevel="1">
      <c r="A56" s="403" t="s">
        <v>419</v>
      </c>
      <c r="B56" s="403" t="s">
        <v>420</v>
      </c>
      <c r="C56" s="389" t="s">
        <v>44</v>
      </c>
      <c r="D56" s="30">
        <v>0.1</v>
      </c>
      <c r="E56" s="4"/>
      <c r="F56" s="409">
        <v>3</v>
      </c>
      <c r="G56" s="51" t="s">
        <v>25</v>
      </c>
      <c r="H56" s="409">
        <v>2</v>
      </c>
      <c r="I56" s="51" t="s">
        <v>25</v>
      </c>
      <c r="J56" s="412">
        <v>1</v>
      </c>
      <c r="K56" s="417" t="s">
        <v>25</v>
      </c>
      <c r="L56" s="412">
        <v>1</v>
      </c>
      <c r="M56" s="417" t="s">
        <v>25</v>
      </c>
      <c r="N56" s="412">
        <v>1</v>
      </c>
      <c r="O56" s="417" t="s">
        <v>25</v>
      </c>
      <c r="Q56" s="457" t="s">
        <v>251</v>
      </c>
    </row>
    <row r="57" spans="1:17" ht="16.5" outlineLevel="1">
      <c r="A57" s="404"/>
      <c r="B57" s="404"/>
      <c r="C57" s="390"/>
      <c r="D57" s="30">
        <v>0</v>
      </c>
      <c r="E57" s="4"/>
      <c r="F57" s="410"/>
      <c r="G57" s="51" t="s">
        <v>252</v>
      </c>
      <c r="H57" s="410"/>
      <c r="I57" s="51" t="s">
        <v>252</v>
      </c>
      <c r="J57" s="413"/>
      <c r="K57" s="418"/>
      <c r="L57" s="413"/>
      <c r="M57" s="418"/>
      <c r="N57" s="413"/>
      <c r="O57" s="418"/>
      <c r="Q57" s="457"/>
    </row>
    <row r="58" spans="1:17" ht="16.5" outlineLevel="1">
      <c r="A58" s="405"/>
      <c r="B58" s="405"/>
      <c r="C58" s="391"/>
      <c r="D58" s="30">
        <v>0</v>
      </c>
      <c r="E58" s="4"/>
      <c r="F58" s="411"/>
      <c r="G58" s="51" t="s">
        <v>12</v>
      </c>
      <c r="H58" s="411"/>
      <c r="I58" s="54" t="s">
        <v>12</v>
      </c>
      <c r="J58" s="414"/>
      <c r="K58" s="419"/>
      <c r="L58" s="414"/>
      <c r="M58" s="419"/>
      <c r="N58" s="414"/>
      <c r="O58" s="419"/>
      <c r="Q58" s="457"/>
    </row>
    <row r="59" spans="1:17" ht="20.25" customHeight="1" outlineLevel="1">
      <c r="A59" s="403" t="s">
        <v>421</v>
      </c>
      <c r="B59" s="403" t="s">
        <v>422</v>
      </c>
      <c r="C59" s="445" t="s">
        <v>46</v>
      </c>
      <c r="D59" s="30">
        <v>0.2</v>
      </c>
      <c r="E59" s="4"/>
      <c r="F59" s="409">
        <v>3</v>
      </c>
      <c r="G59" s="15" t="s">
        <v>254</v>
      </c>
      <c r="H59" s="412">
        <v>3</v>
      </c>
      <c r="I59" s="15" t="s">
        <v>254</v>
      </c>
      <c r="J59" s="412">
        <v>3</v>
      </c>
      <c r="K59" s="15" t="s">
        <v>254</v>
      </c>
      <c r="L59" s="412">
        <v>3</v>
      </c>
      <c r="M59" s="15" t="s">
        <v>254</v>
      </c>
      <c r="N59" s="412">
        <v>3</v>
      </c>
      <c r="O59" s="15" t="s">
        <v>254</v>
      </c>
    </row>
    <row r="60" spans="1:17" ht="20.25" customHeight="1" outlineLevel="1">
      <c r="A60" s="404"/>
      <c r="B60" s="404"/>
      <c r="C60" s="446"/>
      <c r="D60" s="30">
        <v>0.1</v>
      </c>
      <c r="E60" s="4"/>
      <c r="F60" s="410"/>
      <c r="G60" s="51" t="s">
        <v>253</v>
      </c>
      <c r="H60" s="413"/>
      <c r="I60" s="51" t="s">
        <v>253</v>
      </c>
      <c r="J60" s="413"/>
      <c r="K60" s="51" t="s">
        <v>253</v>
      </c>
      <c r="L60" s="413"/>
      <c r="M60" s="51" t="s">
        <v>253</v>
      </c>
      <c r="N60" s="413"/>
      <c r="O60" s="51" t="s">
        <v>253</v>
      </c>
    </row>
    <row r="61" spans="1:17" ht="20.25" customHeight="1" outlineLevel="1">
      <c r="A61" s="405"/>
      <c r="B61" s="405"/>
      <c r="C61" s="446"/>
      <c r="D61" s="30">
        <v>0</v>
      </c>
      <c r="E61" s="4"/>
      <c r="F61" s="411"/>
      <c r="G61" s="8" t="s">
        <v>423</v>
      </c>
      <c r="H61" s="414"/>
      <c r="I61" s="8" t="s">
        <v>423</v>
      </c>
      <c r="J61" s="414"/>
      <c r="K61" s="8" t="s">
        <v>423</v>
      </c>
      <c r="L61" s="414"/>
      <c r="M61" s="8" t="s">
        <v>423</v>
      </c>
      <c r="N61" s="414"/>
      <c r="O61" s="8" t="s">
        <v>423</v>
      </c>
    </row>
    <row r="62" spans="1:17" ht="20.25" customHeight="1" outlineLevel="1">
      <c r="A62" s="403" t="s">
        <v>424</v>
      </c>
      <c r="B62" s="403" t="s">
        <v>425</v>
      </c>
      <c r="C62" s="389" t="s">
        <v>255</v>
      </c>
      <c r="D62" s="30">
        <v>0.2</v>
      </c>
      <c r="E62" s="4"/>
      <c r="F62" s="409">
        <v>3</v>
      </c>
      <c r="G62" s="8" t="s">
        <v>258</v>
      </c>
      <c r="H62" s="412">
        <v>3</v>
      </c>
      <c r="I62" s="8" t="s">
        <v>258</v>
      </c>
      <c r="J62" s="412">
        <v>3</v>
      </c>
      <c r="K62" s="8" t="s">
        <v>258</v>
      </c>
      <c r="L62" s="412">
        <v>3</v>
      </c>
      <c r="M62" s="8" t="s">
        <v>258</v>
      </c>
      <c r="N62" s="487">
        <v>1</v>
      </c>
      <c r="O62" s="417" t="s">
        <v>243</v>
      </c>
      <c r="Q62" s="457" t="s">
        <v>259</v>
      </c>
    </row>
    <row r="63" spans="1:17" ht="20.25" customHeight="1" outlineLevel="1">
      <c r="A63" s="404"/>
      <c r="B63" s="404"/>
      <c r="C63" s="390"/>
      <c r="D63" s="30">
        <v>0.1</v>
      </c>
      <c r="E63" s="4"/>
      <c r="F63" s="410"/>
      <c r="G63" s="51" t="s">
        <v>257</v>
      </c>
      <c r="H63" s="413"/>
      <c r="I63" s="51" t="s">
        <v>257</v>
      </c>
      <c r="J63" s="413"/>
      <c r="K63" s="51" t="s">
        <v>257</v>
      </c>
      <c r="L63" s="413"/>
      <c r="M63" s="51" t="s">
        <v>257</v>
      </c>
      <c r="N63" s="488"/>
      <c r="O63" s="418"/>
      <c r="Q63" s="457"/>
    </row>
    <row r="64" spans="1:17" ht="20.25" customHeight="1" outlineLevel="1">
      <c r="A64" s="404"/>
      <c r="B64" s="404"/>
      <c r="C64" s="390"/>
      <c r="D64" s="30">
        <v>0.05</v>
      </c>
      <c r="E64" s="4"/>
      <c r="F64" s="410"/>
      <c r="G64" s="8" t="s">
        <v>256</v>
      </c>
      <c r="H64" s="413"/>
      <c r="I64" s="8" t="s">
        <v>256</v>
      </c>
      <c r="J64" s="413"/>
      <c r="K64" s="8" t="s">
        <v>256</v>
      </c>
      <c r="L64" s="413"/>
      <c r="M64" s="8" t="s">
        <v>256</v>
      </c>
      <c r="N64" s="488"/>
      <c r="O64" s="418"/>
      <c r="Q64" s="457"/>
    </row>
    <row r="65" spans="1:17" ht="20.25" customHeight="1" outlineLevel="1">
      <c r="A65" s="405"/>
      <c r="B65" s="405"/>
      <c r="C65" s="391"/>
      <c r="D65" s="30">
        <v>0</v>
      </c>
      <c r="E65" s="4"/>
      <c r="F65" s="411"/>
      <c r="G65" s="51" t="s">
        <v>12</v>
      </c>
      <c r="H65" s="414"/>
      <c r="I65" s="51" t="s">
        <v>12</v>
      </c>
      <c r="J65" s="414"/>
      <c r="K65" s="51" t="s">
        <v>12</v>
      </c>
      <c r="L65" s="414"/>
      <c r="M65" s="51" t="s">
        <v>12</v>
      </c>
      <c r="N65" s="489"/>
      <c r="O65" s="419"/>
      <c r="Q65" s="457"/>
    </row>
    <row r="66" spans="1:17" ht="16.5" outlineLevel="1">
      <c r="A66" s="403" t="s">
        <v>426</v>
      </c>
      <c r="B66" s="403" t="s">
        <v>427</v>
      </c>
      <c r="C66" s="389" t="s">
        <v>260</v>
      </c>
      <c r="D66" s="30">
        <v>0.05</v>
      </c>
      <c r="E66" s="4"/>
      <c r="F66" s="409" t="s">
        <v>14</v>
      </c>
      <c r="G66" s="465" t="s">
        <v>14</v>
      </c>
      <c r="H66" s="409" t="s">
        <v>14</v>
      </c>
      <c r="I66" s="465" t="s">
        <v>14</v>
      </c>
      <c r="J66" s="412">
        <v>3</v>
      </c>
      <c r="K66" s="51" t="s">
        <v>11</v>
      </c>
      <c r="L66" s="412">
        <v>3</v>
      </c>
      <c r="M66" s="51" t="s">
        <v>11</v>
      </c>
      <c r="N66" s="412">
        <v>3</v>
      </c>
      <c r="O66" s="51" t="s">
        <v>11</v>
      </c>
    </row>
    <row r="67" spans="1:17" ht="16.5" outlineLevel="1">
      <c r="A67" s="405"/>
      <c r="B67" s="405"/>
      <c r="C67" s="391"/>
      <c r="D67" s="30">
        <v>0</v>
      </c>
      <c r="E67" s="4"/>
      <c r="F67" s="411"/>
      <c r="G67" s="466"/>
      <c r="H67" s="411"/>
      <c r="I67" s="466"/>
      <c r="J67" s="414"/>
      <c r="K67" s="51" t="s">
        <v>12</v>
      </c>
      <c r="L67" s="414"/>
      <c r="M67" s="51" t="s">
        <v>12</v>
      </c>
      <c r="N67" s="414"/>
      <c r="O67" s="51" t="s">
        <v>12</v>
      </c>
    </row>
    <row r="68" spans="1:17" ht="16.5" outlineLevel="1">
      <c r="A68" s="403" t="s">
        <v>430</v>
      </c>
      <c r="B68" s="403" t="s">
        <v>429</v>
      </c>
      <c r="C68" s="389" t="s">
        <v>333</v>
      </c>
      <c r="D68" s="30">
        <v>0.2</v>
      </c>
      <c r="E68" s="4"/>
      <c r="F68" s="409">
        <v>3</v>
      </c>
      <c r="G68" s="51" t="s">
        <v>261</v>
      </c>
      <c r="H68" s="412">
        <v>2</v>
      </c>
      <c r="I68" s="51" t="s">
        <v>261</v>
      </c>
      <c r="J68" s="412">
        <v>2</v>
      </c>
      <c r="K68" s="51" t="s">
        <v>261</v>
      </c>
      <c r="L68" s="412">
        <v>2</v>
      </c>
      <c r="M68" s="51" t="s">
        <v>261</v>
      </c>
      <c r="N68" s="412">
        <v>2</v>
      </c>
      <c r="O68" s="51" t="s">
        <v>261</v>
      </c>
    </row>
    <row r="69" spans="1:17" ht="16.5" outlineLevel="1">
      <c r="A69" s="404"/>
      <c r="B69" s="404"/>
      <c r="C69" s="390"/>
      <c r="D69" s="30">
        <v>0.05</v>
      </c>
      <c r="E69" s="4"/>
      <c r="F69" s="410"/>
      <c r="G69" s="51" t="s">
        <v>262</v>
      </c>
      <c r="H69" s="413"/>
      <c r="I69" s="51" t="s">
        <v>262</v>
      </c>
      <c r="J69" s="413"/>
      <c r="K69" s="51" t="s">
        <v>262</v>
      </c>
      <c r="L69" s="413"/>
      <c r="M69" s="51" t="s">
        <v>262</v>
      </c>
      <c r="N69" s="413"/>
      <c r="O69" s="51" t="s">
        <v>262</v>
      </c>
    </row>
    <row r="70" spans="1:17" ht="16.5" outlineLevel="1">
      <c r="A70" s="405"/>
      <c r="B70" s="405"/>
      <c r="C70" s="391"/>
      <c r="D70" s="30">
        <v>0</v>
      </c>
      <c r="E70" s="4"/>
      <c r="F70" s="411"/>
      <c r="G70" s="51" t="s">
        <v>263</v>
      </c>
      <c r="H70" s="414"/>
      <c r="I70" s="55" t="s">
        <v>263</v>
      </c>
      <c r="J70" s="414"/>
      <c r="K70" s="55" t="s">
        <v>263</v>
      </c>
      <c r="L70" s="414"/>
      <c r="M70" s="55" t="s">
        <v>263</v>
      </c>
      <c r="N70" s="414"/>
      <c r="O70" s="55" t="s">
        <v>263</v>
      </c>
    </row>
    <row r="71" spans="1:17" ht="16.5" outlineLevel="1">
      <c r="A71" s="403" t="s">
        <v>431</v>
      </c>
      <c r="B71" s="403" t="s">
        <v>432</v>
      </c>
      <c r="C71" s="389" t="s">
        <v>48</v>
      </c>
      <c r="D71" s="30">
        <v>0.1</v>
      </c>
      <c r="E71" s="4"/>
      <c r="F71" s="409">
        <v>3</v>
      </c>
      <c r="G71" s="51" t="s">
        <v>265</v>
      </c>
      <c r="H71" s="412">
        <v>3</v>
      </c>
      <c r="I71" s="51" t="s">
        <v>265</v>
      </c>
      <c r="J71" s="412">
        <v>3</v>
      </c>
      <c r="K71" s="51" t="s">
        <v>265</v>
      </c>
      <c r="L71" s="412">
        <v>3</v>
      </c>
      <c r="M71" s="51" t="s">
        <v>265</v>
      </c>
      <c r="N71" s="412">
        <v>3</v>
      </c>
      <c r="O71" s="51" t="s">
        <v>265</v>
      </c>
      <c r="Q71" s="457" t="s">
        <v>266</v>
      </c>
    </row>
    <row r="72" spans="1:17" ht="16.5" outlineLevel="1">
      <c r="A72" s="404"/>
      <c r="B72" s="404"/>
      <c r="C72" s="390"/>
      <c r="D72" s="30">
        <v>0.05</v>
      </c>
      <c r="E72" s="4"/>
      <c r="F72" s="410"/>
      <c r="G72" s="51" t="s">
        <v>264</v>
      </c>
      <c r="H72" s="413"/>
      <c r="I72" s="51" t="s">
        <v>264</v>
      </c>
      <c r="J72" s="413"/>
      <c r="K72" s="51" t="s">
        <v>264</v>
      </c>
      <c r="L72" s="413"/>
      <c r="M72" s="51" t="s">
        <v>264</v>
      </c>
      <c r="N72" s="413"/>
      <c r="O72" s="51" t="s">
        <v>264</v>
      </c>
      <c r="Q72" s="457"/>
    </row>
    <row r="73" spans="1:17" ht="16.5" outlineLevel="1">
      <c r="A73" s="405"/>
      <c r="B73" s="405"/>
      <c r="C73" s="391"/>
      <c r="D73" s="30">
        <v>0</v>
      </c>
      <c r="E73" s="4"/>
      <c r="F73" s="411"/>
      <c r="G73" s="51" t="s">
        <v>12</v>
      </c>
      <c r="H73" s="414"/>
      <c r="I73" s="51" t="s">
        <v>12</v>
      </c>
      <c r="J73" s="414"/>
      <c r="K73" s="51" t="s">
        <v>12</v>
      </c>
      <c r="L73" s="414"/>
      <c r="M73" s="51" t="s">
        <v>12</v>
      </c>
      <c r="N73" s="414"/>
      <c r="O73" s="51" t="s">
        <v>12</v>
      </c>
      <c r="Q73" s="457"/>
    </row>
    <row r="74" spans="1:17" ht="16.5" outlineLevel="1">
      <c r="A74" s="403" t="s">
        <v>433</v>
      </c>
      <c r="B74" s="403" t="s">
        <v>437</v>
      </c>
      <c r="C74" s="389" t="s">
        <v>49</v>
      </c>
      <c r="D74" s="30">
        <v>0.05</v>
      </c>
      <c r="E74" s="4"/>
      <c r="F74" s="409">
        <v>3</v>
      </c>
      <c r="G74" s="51" t="s">
        <v>12</v>
      </c>
      <c r="H74" s="412">
        <v>3</v>
      </c>
      <c r="I74" s="51" t="s">
        <v>12</v>
      </c>
      <c r="J74" s="412">
        <v>3</v>
      </c>
      <c r="K74" s="51" t="s">
        <v>12</v>
      </c>
      <c r="L74" s="412">
        <v>3</v>
      </c>
      <c r="M74" s="51" t="s">
        <v>12</v>
      </c>
      <c r="N74" s="412">
        <v>3</v>
      </c>
      <c r="O74" s="51" t="s">
        <v>12</v>
      </c>
    </row>
    <row r="75" spans="1:17" ht="16.5" outlineLevel="1">
      <c r="A75" s="405"/>
      <c r="B75" s="405"/>
      <c r="C75" s="391"/>
      <c r="D75" s="30">
        <v>0</v>
      </c>
      <c r="E75" s="4"/>
      <c r="F75" s="411"/>
      <c r="G75" s="51" t="s">
        <v>11</v>
      </c>
      <c r="H75" s="414"/>
      <c r="I75" s="51" t="s">
        <v>11</v>
      </c>
      <c r="J75" s="414"/>
      <c r="K75" s="51" t="s">
        <v>11</v>
      </c>
      <c r="L75" s="414"/>
      <c r="M75" s="51" t="s">
        <v>11</v>
      </c>
      <c r="N75" s="414"/>
      <c r="O75" s="51" t="s">
        <v>11</v>
      </c>
    </row>
    <row r="76" spans="1:17" ht="16.5" outlineLevel="1">
      <c r="A76" s="403" t="s">
        <v>428</v>
      </c>
      <c r="B76" s="403" t="s">
        <v>394</v>
      </c>
      <c r="C76" s="389" t="s">
        <v>47</v>
      </c>
      <c r="D76" s="30">
        <v>0.1</v>
      </c>
      <c r="E76" s="4"/>
      <c r="F76" s="409">
        <v>3</v>
      </c>
      <c r="G76" s="51" t="s">
        <v>11</v>
      </c>
      <c r="H76" s="412">
        <v>3</v>
      </c>
      <c r="I76" s="51" t="s">
        <v>11</v>
      </c>
      <c r="J76" s="432">
        <v>1</v>
      </c>
      <c r="K76" s="417" t="s">
        <v>11</v>
      </c>
      <c r="L76" s="432">
        <v>1</v>
      </c>
      <c r="M76" s="417" t="s">
        <v>11</v>
      </c>
      <c r="N76" s="432">
        <v>1</v>
      </c>
      <c r="O76" s="417" t="s">
        <v>11</v>
      </c>
      <c r="Q76" s="457" t="s">
        <v>267</v>
      </c>
    </row>
    <row r="77" spans="1:17" ht="16.5" outlineLevel="1">
      <c r="A77" s="405"/>
      <c r="B77" s="405"/>
      <c r="C77" s="391"/>
      <c r="D77" s="30">
        <v>0</v>
      </c>
      <c r="E77" s="4"/>
      <c r="F77" s="411"/>
      <c r="G77" s="51" t="s">
        <v>12</v>
      </c>
      <c r="H77" s="414"/>
      <c r="I77" s="51" t="s">
        <v>12</v>
      </c>
      <c r="J77" s="434"/>
      <c r="K77" s="419"/>
      <c r="L77" s="434"/>
      <c r="M77" s="419"/>
      <c r="N77" s="434"/>
      <c r="O77" s="419"/>
      <c r="Q77" s="457"/>
    </row>
    <row r="78" spans="1:17" ht="16.5" outlineLevel="1">
      <c r="A78" s="403" t="s">
        <v>434</v>
      </c>
      <c r="B78" s="403" t="s">
        <v>438</v>
      </c>
      <c r="C78" s="445" t="s">
        <v>50</v>
      </c>
      <c r="D78" s="30">
        <v>0.05</v>
      </c>
      <c r="E78" s="4"/>
      <c r="F78" s="409">
        <v>3</v>
      </c>
      <c r="G78" s="51" t="s">
        <v>11</v>
      </c>
      <c r="H78" s="412">
        <v>3</v>
      </c>
      <c r="I78" s="51" t="s">
        <v>11</v>
      </c>
      <c r="J78" s="412">
        <v>3</v>
      </c>
      <c r="K78" s="51" t="s">
        <v>11</v>
      </c>
      <c r="L78" s="412">
        <v>3</v>
      </c>
      <c r="M78" s="51" t="s">
        <v>11</v>
      </c>
      <c r="N78" s="412">
        <v>3</v>
      </c>
      <c r="O78" s="51" t="s">
        <v>11</v>
      </c>
      <c r="Q78" s="2"/>
    </row>
    <row r="79" spans="1:17" ht="16.5" outlineLevel="1">
      <c r="A79" s="405"/>
      <c r="B79" s="405"/>
      <c r="C79" s="447"/>
      <c r="D79" s="30">
        <v>0</v>
      </c>
      <c r="E79" s="4"/>
      <c r="F79" s="411"/>
      <c r="G79" s="51" t="s">
        <v>12</v>
      </c>
      <c r="H79" s="414"/>
      <c r="I79" s="51" t="s">
        <v>12</v>
      </c>
      <c r="J79" s="414"/>
      <c r="K79" s="51" t="s">
        <v>12</v>
      </c>
      <c r="L79" s="414"/>
      <c r="M79" s="51" t="s">
        <v>12</v>
      </c>
      <c r="N79" s="414"/>
      <c r="O79" s="51" t="s">
        <v>12</v>
      </c>
      <c r="Q79" s="2"/>
    </row>
    <row r="80" spans="1:17" ht="16.5" outlineLevel="1">
      <c r="A80" s="403" t="s">
        <v>435</v>
      </c>
      <c r="B80" s="403" t="s">
        <v>439</v>
      </c>
      <c r="C80" s="389" t="s">
        <v>51</v>
      </c>
      <c r="D80" s="30">
        <v>0.05</v>
      </c>
      <c r="E80" s="4"/>
      <c r="F80" s="52"/>
      <c r="G80" s="52"/>
      <c r="H80" s="52"/>
      <c r="I80" s="52"/>
      <c r="J80" s="412">
        <v>3</v>
      </c>
      <c r="K80" s="51" t="s">
        <v>11</v>
      </c>
      <c r="L80" s="412">
        <v>3</v>
      </c>
      <c r="M80" s="51" t="s">
        <v>11</v>
      </c>
      <c r="N80" s="412">
        <v>3</v>
      </c>
      <c r="O80" s="51" t="s">
        <v>11</v>
      </c>
    </row>
    <row r="81" spans="1:18" ht="16.5" outlineLevel="1">
      <c r="A81" s="405"/>
      <c r="B81" s="405"/>
      <c r="C81" s="391"/>
      <c r="D81" s="30">
        <v>0</v>
      </c>
      <c r="E81" s="4"/>
      <c r="F81" s="52"/>
      <c r="G81" s="52"/>
      <c r="H81" s="52"/>
      <c r="I81" s="52"/>
      <c r="J81" s="414"/>
      <c r="K81" s="51" t="s">
        <v>12</v>
      </c>
      <c r="L81" s="414"/>
      <c r="M81" s="51" t="s">
        <v>12</v>
      </c>
      <c r="N81" s="414"/>
      <c r="O81" s="51" t="s">
        <v>12</v>
      </c>
    </row>
    <row r="82" spans="1:18" ht="16.5" outlineLevel="1">
      <c r="A82" s="403" t="s">
        <v>436</v>
      </c>
      <c r="B82" s="403" t="s">
        <v>440</v>
      </c>
      <c r="C82" s="389" t="s">
        <v>52</v>
      </c>
      <c r="D82" s="30">
        <v>0.05</v>
      </c>
      <c r="E82" s="4"/>
      <c r="F82" s="52"/>
      <c r="G82" s="52"/>
      <c r="H82" s="52"/>
      <c r="I82" s="52"/>
      <c r="J82" s="412">
        <v>3</v>
      </c>
      <c r="K82" s="51" t="s">
        <v>11</v>
      </c>
      <c r="L82" s="412">
        <v>3</v>
      </c>
      <c r="M82" s="51" t="s">
        <v>11</v>
      </c>
      <c r="N82" s="412">
        <v>3</v>
      </c>
      <c r="O82" s="51" t="s">
        <v>11</v>
      </c>
    </row>
    <row r="83" spans="1:18" ht="16.5" outlineLevel="1">
      <c r="A83" s="405"/>
      <c r="B83" s="405"/>
      <c r="C83" s="391"/>
      <c r="D83" s="30">
        <v>0</v>
      </c>
      <c r="E83" s="4"/>
      <c r="F83" s="52"/>
      <c r="G83" s="52"/>
      <c r="H83" s="52"/>
      <c r="I83" s="52"/>
      <c r="J83" s="414"/>
      <c r="K83" s="51" t="s">
        <v>12</v>
      </c>
      <c r="L83" s="414"/>
      <c r="M83" s="51" t="s">
        <v>12</v>
      </c>
      <c r="N83" s="414"/>
      <c r="O83" s="51" t="s">
        <v>12</v>
      </c>
    </row>
    <row r="84" spans="1:18" outlineLevel="1">
      <c r="A84" s="38" t="s">
        <v>54</v>
      </c>
      <c r="B84" s="38"/>
      <c r="C84" s="7"/>
      <c r="D84" s="29"/>
      <c r="E84" s="7"/>
      <c r="F84" s="17"/>
      <c r="G84" s="12"/>
      <c r="H84" s="21"/>
      <c r="I84" s="12"/>
      <c r="J84" s="21"/>
      <c r="K84" s="12"/>
      <c r="L84" s="21"/>
      <c r="M84" s="12"/>
      <c r="N84" s="21"/>
      <c r="O84" s="12"/>
      <c r="P84" s="1"/>
    </row>
    <row r="85" spans="1:18" ht="33" outlineLevel="1">
      <c r="A85" s="403" t="s">
        <v>441</v>
      </c>
      <c r="B85" s="403"/>
      <c r="C85" s="389" t="s">
        <v>268</v>
      </c>
      <c r="D85" s="30">
        <v>0.2</v>
      </c>
      <c r="E85" s="4"/>
      <c r="F85" s="409">
        <v>3</v>
      </c>
      <c r="G85" s="56" t="s">
        <v>271</v>
      </c>
      <c r="H85" s="412">
        <v>3</v>
      </c>
      <c r="I85" s="56" t="s">
        <v>271</v>
      </c>
      <c r="J85" s="412">
        <v>3</v>
      </c>
      <c r="K85" s="56" t="s">
        <v>271</v>
      </c>
      <c r="L85" s="412">
        <v>3</v>
      </c>
      <c r="M85" s="56" t="s">
        <v>271</v>
      </c>
      <c r="N85" s="412">
        <v>3</v>
      </c>
      <c r="O85" s="56" t="s">
        <v>271</v>
      </c>
      <c r="Q85" s="37" t="s">
        <v>271</v>
      </c>
      <c r="R85" s="1" t="s">
        <v>275</v>
      </c>
    </row>
    <row r="86" spans="1:18" ht="16.5" outlineLevel="1">
      <c r="A86" s="404"/>
      <c r="B86" s="404"/>
      <c r="C86" s="390"/>
      <c r="D86" s="30">
        <v>0.1</v>
      </c>
      <c r="E86" s="4"/>
      <c r="F86" s="410"/>
      <c r="G86" s="51" t="s">
        <v>270</v>
      </c>
      <c r="H86" s="413"/>
      <c r="I86" s="51" t="s">
        <v>270</v>
      </c>
      <c r="J86" s="413"/>
      <c r="K86" s="51" t="s">
        <v>270</v>
      </c>
      <c r="L86" s="413"/>
      <c r="M86" s="51" t="s">
        <v>270</v>
      </c>
      <c r="N86" s="413"/>
      <c r="O86" s="51" t="s">
        <v>270</v>
      </c>
      <c r="Q86" s="13" t="s">
        <v>270</v>
      </c>
      <c r="R86" s="1" t="s">
        <v>274</v>
      </c>
    </row>
    <row r="87" spans="1:18" ht="16.5" outlineLevel="1">
      <c r="A87" s="404"/>
      <c r="B87" s="404"/>
      <c r="C87" s="390"/>
      <c r="D87" s="30">
        <v>0.05</v>
      </c>
      <c r="E87" s="4"/>
      <c r="F87" s="410"/>
      <c r="G87" s="51" t="s">
        <v>269</v>
      </c>
      <c r="H87" s="413"/>
      <c r="I87" s="51" t="s">
        <v>269</v>
      </c>
      <c r="J87" s="413"/>
      <c r="K87" s="51" t="s">
        <v>269</v>
      </c>
      <c r="L87" s="413"/>
      <c r="M87" s="51" t="s">
        <v>269</v>
      </c>
      <c r="N87" s="413"/>
      <c r="O87" s="51" t="s">
        <v>269</v>
      </c>
      <c r="Q87" s="13" t="s">
        <v>269</v>
      </c>
      <c r="R87" s="1" t="s">
        <v>273</v>
      </c>
    </row>
    <row r="88" spans="1:18" ht="16.5" outlineLevel="1">
      <c r="A88" s="405"/>
      <c r="B88" s="405"/>
      <c r="C88" s="391"/>
      <c r="D88" s="30">
        <v>0</v>
      </c>
      <c r="E88" s="4"/>
      <c r="F88" s="411"/>
      <c r="G88" s="51" t="s">
        <v>235</v>
      </c>
      <c r="H88" s="414"/>
      <c r="I88" s="51" t="s">
        <v>235</v>
      </c>
      <c r="J88" s="414"/>
      <c r="K88" s="51" t="s">
        <v>235</v>
      </c>
      <c r="L88" s="414"/>
      <c r="M88" s="51" t="s">
        <v>235</v>
      </c>
      <c r="N88" s="414"/>
      <c r="O88" s="51" t="s">
        <v>235</v>
      </c>
      <c r="Q88" s="13" t="s">
        <v>235</v>
      </c>
      <c r="R88" s="1" t="s">
        <v>272</v>
      </c>
    </row>
    <row r="89" spans="1:18" ht="16.5" outlineLevel="1">
      <c r="A89" s="403" t="s">
        <v>442</v>
      </c>
      <c r="B89" s="403"/>
      <c r="C89" s="389" t="s">
        <v>447</v>
      </c>
      <c r="D89" s="30">
        <v>0.1</v>
      </c>
      <c r="E89" s="4"/>
      <c r="F89" s="425">
        <v>3</v>
      </c>
      <c r="G89" s="51" t="s">
        <v>448</v>
      </c>
      <c r="H89" s="426">
        <v>3</v>
      </c>
      <c r="I89" s="51" t="s">
        <v>17</v>
      </c>
      <c r="J89" s="426">
        <v>3</v>
      </c>
      <c r="K89" s="51" t="s">
        <v>453</v>
      </c>
      <c r="L89" s="426">
        <v>3</v>
      </c>
      <c r="M89" s="51" t="s">
        <v>453</v>
      </c>
      <c r="N89" s="426">
        <v>3</v>
      </c>
      <c r="O89" s="51" t="s">
        <v>453</v>
      </c>
      <c r="Q89" s="463" t="s">
        <v>454</v>
      </c>
    </row>
    <row r="90" spans="1:18" ht="16.5" outlineLevel="1">
      <c r="A90" s="404"/>
      <c r="B90" s="404"/>
      <c r="C90" s="390"/>
      <c r="D90" s="30">
        <v>0.05</v>
      </c>
      <c r="E90" s="4"/>
      <c r="F90" s="407"/>
      <c r="G90" s="51" t="s">
        <v>449</v>
      </c>
      <c r="H90" s="407"/>
      <c r="I90" s="51" t="s">
        <v>451</v>
      </c>
      <c r="J90" s="407"/>
      <c r="K90" s="51" t="s">
        <v>452</v>
      </c>
      <c r="L90" s="407"/>
      <c r="M90" s="51" t="s">
        <v>452</v>
      </c>
      <c r="N90" s="407"/>
      <c r="O90" s="51" t="s">
        <v>452</v>
      </c>
      <c r="Q90" s="464"/>
    </row>
    <row r="91" spans="1:18" ht="16.5" outlineLevel="1">
      <c r="A91" s="405"/>
      <c r="B91" s="405"/>
      <c r="C91" s="391"/>
      <c r="D91" s="30">
        <v>0</v>
      </c>
      <c r="E91" s="4"/>
      <c r="F91" s="408"/>
      <c r="G91" s="51" t="s">
        <v>328</v>
      </c>
      <c r="H91" s="408"/>
      <c r="I91" s="51" t="s">
        <v>450</v>
      </c>
      <c r="J91" s="408"/>
      <c r="K91" s="51" t="s">
        <v>20</v>
      </c>
      <c r="L91" s="408"/>
      <c r="M91" s="51" t="s">
        <v>20</v>
      </c>
      <c r="N91" s="408"/>
      <c r="O91" s="51" t="s">
        <v>20</v>
      </c>
      <c r="Q91" s="464"/>
    </row>
    <row r="92" spans="1:18" ht="33" outlineLevel="1">
      <c r="A92" s="403" t="s">
        <v>444</v>
      </c>
      <c r="B92" s="403"/>
      <c r="C92" s="389" t="s">
        <v>277</v>
      </c>
      <c r="D92" s="30">
        <v>0.1</v>
      </c>
      <c r="E92" s="4"/>
      <c r="F92" s="409">
        <v>3</v>
      </c>
      <c r="G92" s="56" t="s">
        <v>276</v>
      </c>
      <c r="H92" s="412">
        <v>3</v>
      </c>
      <c r="I92" s="56" t="s">
        <v>276</v>
      </c>
      <c r="J92" s="412">
        <v>3</v>
      </c>
      <c r="K92" s="56" t="s">
        <v>276</v>
      </c>
      <c r="L92" s="412">
        <v>3</v>
      </c>
      <c r="M92" s="56" t="s">
        <v>276</v>
      </c>
      <c r="N92" s="412">
        <v>3</v>
      </c>
      <c r="O92" s="56" t="s">
        <v>276</v>
      </c>
    </row>
    <row r="93" spans="1:18" ht="33" outlineLevel="1">
      <c r="A93" s="404"/>
      <c r="B93" s="404"/>
      <c r="C93" s="390"/>
      <c r="D93" s="30">
        <v>0.05</v>
      </c>
      <c r="E93" s="4"/>
      <c r="F93" s="410"/>
      <c r="G93" s="56" t="s">
        <v>278</v>
      </c>
      <c r="H93" s="413"/>
      <c r="I93" s="56" t="s">
        <v>278</v>
      </c>
      <c r="J93" s="413"/>
      <c r="K93" s="56" t="s">
        <v>278</v>
      </c>
      <c r="L93" s="413"/>
      <c r="M93" s="56" t="s">
        <v>278</v>
      </c>
      <c r="N93" s="413"/>
      <c r="O93" s="56" t="s">
        <v>278</v>
      </c>
    </row>
    <row r="94" spans="1:18" ht="16.5" outlineLevel="1">
      <c r="A94" s="405"/>
      <c r="B94" s="405"/>
      <c r="C94" s="391"/>
      <c r="D94" s="30">
        <v>0</v>
      </c>
      <c r="E94" s="4"/>
      <c r="F94" s="411"/>
      <c r="G94" s="56" t="s">
        <v>235</v>
      </c>
      <c r="H94" s="414"/>
      <c r="I94" s="56" t="s">
        <v>235</v>
      </c>
      <c r="J94" s="414"/>
      <c r="K94" s="56" t="s">
        <v>235</v>
      </c>
      <c r="L94" s="414"/>
      <c r="M94" s="56" t="s">
        <v>235</v>
      </c>
      <c r="N94" s="414"/>
      <c r="O94" s="56" t="s">
        <v>235</v>
      </c>
    </row>
    <row r="95" spans="1:18" ht="16.5" outlineLevel="1">
      <c r="A95" s="403" t="s">
        <v>443</v>
      </c>
      <c r="B95" s="403"/>
      <c r="C95" s="389" t="s">
        <v>55</v>
      </c>
      <c r="D95" s="30">
        <v>0.05</v>
      </c>
      <c r="E95" s="4"/>
      <c r="F95" s="409">
        <v>3</v>
      </c>
      <c r="G95" s="51" t="s">
        <v>11</v>
      </c>
      <c r="H95" s="409">
        <v>3</v>
      </c>
      <c r="I95" s="51" t="s">
        <v>11</v>
      </c>
      <c r="J95" s="409">
        <v>3</v>
      </c>
      <c r="K95" s="51" t="s">
        <v>11</v>
      </c>
      <c r="L95" s="409">
        <v>3</v>
      </c>
      <c r="M95" s="51" t="s">
        <v>11</v>
      </c>
      <c r="N95" s="409">
        <v>3</v>
      </c>
      <c r="O95" s="51" t="s">
        <v>11</v>
      </c>
    </row>
    <row r="96" spans="1:18" ht="16.5" outlineLevel="1">
      <c r="A96" s="405"/>
      <c r="B96" s="405"/>
      <c r="C96" s="391"/>
      <c r="D96" s="30">
        <v>0</v>
      </c>
      <c r="E96" s="4"/>
      <c r="F96" s="411"/>
      <c r="G96" s="51" t="s">
        <v>12</v>
      </c>
      <c r="H96" s="411"/>
      <c r="I96" s="51" t="s">
        <v>12</v>
      </c>
      <c r="J96" s="411"/>
      <c r="K96" s="51" t="s">
        <v>12</v>
      </c>
      <c r="L96" s="411"/>
      <c r="M96" s="51" t="s">
        <v>12</v>
      </c>
      <c r="N96" s="411"/>
      <c r="O96" s="51" t="s">
        <v>12</v>
      </c>
    </row>
    <row r="97" spans="1:16" ht="16.5" outlineLevel="1">
      <c r="A97" s="403" t="s">
        <v>445</v>
      </c>
      <c r="B97" s="403"/>
      <c r="C97" s="389" t="s">
        <v>56</v>
      </c>
      <c r="D97" s="30">
        <v>0.05</v>
      </c>
      <c r="E97" s="4"/>
      <c r="F97" s="409">
        <v>3</v>
      </c>
      <c r="G97" s="51" t="s">
        <v>11</v>
      </c>
      <c r="H97" s="412">
        <v>3</v>
      </c>
      <c r="I97" s="51" t="s">
        <v>11</v>
      </c>
      <c r="J97" s="412">
        <v>3</v>
      </c>
      <c r="K97" s="51" t="s">
        <v>11</v>
      </c>
      <c r="L97" s="412">
        <v>3</v>
      </c>
      <c r="M97" s="51" t="s">
        <v>11</v>
      </c>
      <c r="N97" s="412">
        <v>3</v>
      </c>
      <c r="O97" s="51" t="s">
        <v>11</v>
      </c>
    </row>
    <row r="98" spans="1:16" ht="16.5" outlineLevel="1">
      <c r="A98" s="405"/>
      <c r="B98" s="405"/>
      <c r="C98" s="391"/>
      <c r="D98" s="30">
        <v>0</v>
      </c>
      <c r="E98" s="4"/>
      <c r="F98" s="411"/>
      <c r="G98" s="51" t="s">
        <v>12</v>
      </c>
      <c r="H98" s="414"/>
      <c r="I98" s="51" t="s">
        <v>12</v>
      </c>
      <c r="J98" s="414"/>
      <c r="K98" s="51" t="s">
        <v>12</v>
      </c>
      <c r="L98" s="414"/>
      <c r="M98" s="51" t="s">
        <v>12</v>
      </c>
      <c r="N98" s="414"/>
      <c r="O98" s="51" t="s">
        <v>12</v>
      </c>
    </row>
    <row r="99" spans="1:16" ht="16.5" outlineLevel="1">
      <c r="A99" s="403" t="s">
        <v>446</v>
      </c>
      <c r="B99" s="403"/>
      <c r="C99" s="389" t="s">
        <v>57</v>
      </c>
      <c r="D99" s="30">
        <v>0.05</v>
      </c>
      <c r="E99" s="4"/>
      <c r="F99" s="409">
        <v>3</v>
      </c>
      <c r="G99" s="51" t="s">
        <v>11</v>
      </c>
      <c r="H99" s="412">
        <v>3</v>
      </c>
      <c r="I99" s="51" t="s">
        <v>11</v>
      </c>
      <c r="J99" s="412">
        <v>3</v>
      </c>
      <c r="K99" s="51" t="s">
        <v>11</v>
      </c>
      <c r="L99" s="412">
        <v>3</v>
      </c>
      <c r="M99" s="51" t="s">
        <v>11</v>
      </c>
      <c r="N99" s="412">
        <v>3</v>
      </c>
      <c r="O99" s="51" t="s">
        <v>11</v>
      </c>
    </row>
    <row r="100" spans="1:16" ht="16.5" outlineLevel="1">
      <c r="A100" s="405"/>
      <c r="B100" s="405"/>
      <c r="C100" s="391"/>
      <c r="D100" s="30">
        <v>0</v>
      </c>
      <c r="E100" s="4"/>
      <c r="F100" s="411"/>
      <c r="G100" s="51" t="s">
        <v>12</v>
      </c>
      <c r="H100" s="414"/>
      <c r="I100" s="51" t="s">
        <v>12</v>
      </c>
      <c r="J100" s="414"/>
      <c r="K100" s="51" t="s">
        <v>12</v>
      </c>
      <c r="L100" s="414"/>
      <c r="M100" s="51" t="s">
        <v>12</v>
      </c>
      <c r="N100" s="414"/>
      <c r="O100" s="51" t="s">
        <v>12</v>
      </c>
    </row>
    <row r="101" spans="1:16" outlineLevel="1">
      <c r="A101" s="41"/>
      <c r="B101" s="41"/>
      <c r="C101" s="7" t="s">
        <v>114</v>
      </c>
      <c r="D101" s="29"/>
      <c r="E101" s="7"/>
      <c r="F101" s="17"/>
      <c r="G101" s="12"/>
      <c r="H101" s="21"/>
      <c r="I101" s="12"/>
      <c r="J101" s="21"/>
      <c r="K101" s="12"/>
      <c r="L101" s="21"/>
      <c r="M101" s="12"/>
      <c r="N101" s="21"/>
      <c r="O101" s="12"/>
      <c r="P101" s="1"/>
    </row>
    <row r="102" spans="1:16" outlineLevel="1">
      <c r="A102" s="42"/>
      <c r="B102" s="42"/>
      <c r="C102" s="4" t="s">
        <v>121</v>
      </c>
      <c r="D102" s="30"/>
      <c r="E102" s="4"/>
      <c r="F102" s="18">
        <v>3</v>
      </c>
      <c r="G102" s="13">
        <v>3</v>
      </c>
      <c r="H102" s="22">
        <v>1</v>
      </c>
      <c r="I102" s="13">
        <v>1</v>
      </c>
      <c r="J102" s="22">
        <v>1</v>
      </c>
      <c r="K102" s="13">
        <v>1</v>
      </c>
      <c r="L102" s="22">
        <v>1</v>
      </c>
      <c r="M102" s="13">
        <v>1</v>
      </c>
      <c r="N102" s="22">
        <v>1</v>
      </c>
      <c r="O102" s="13">
        <v>1</v>
      </c>
    </row>
    <row r="103" spans="1:16" ht="33" outlineLevel="1">
      <c r="A103" s="42"/>
      <c r="B103" s="42"/>
      <c r="C103" s="4" t="s">
        <v>122</v>
      </c>
      <c r="D103" s="30"/>
      <c r="E103" s="4"/>
      <c r="F103" s="18">
        <v>3</v>
      </c>
      <c r="G103" s="13">
        <v>3</v>
      </c>
      <c r="H103" s="22">
        <v>3</v>
      </c>
      <c r="I103" s="13">
        <v>3</v>
      </c>
      <c r="J103" s="22">
        <v>3</v>
      </c>
      <c r="K103" s="13">
        <v>3</v>
      </c>
      <c r="L103" s="22">
        <v>2</v>
      </c>
      <c r="M103" s="13">
        <v>2</v>
      </c>
      <c r="N103" s="22">
        <v>1</v>
      </c>
      <c r="O103" s="13">
        <v>1</v>
      </c>
    </row>
    <row r="104" spans="1:16" outlineLevel="1">
      <c r="A104" s="42"/>
      <c r="B104" s="42"/>
      <c r="C104" s="4" t="s">
        <v>123</v>
      </c>
      <c r="D104" s="30"/>
      <c r="E104" s="4"/>
      <c r="F104" s="18">
        <v>1</v>
      </c>
      <c r="G104" s="13">
        <v>1</v>
      </c>
      <c r="H104" s="22">
        <v>1</v>
      </c>
      <c r="I104" s="13">
        <v>1</v>
      </c>
      <c r="J104" s="22">
        <v>1</v>
      </c>
      <c r="K104" s="13">
        <v>1</v>
      </c>
      <c r="L104" s="22">
        <v>1</v>
      </c>
      <c r="M104" s="13">
        <v>1</v>
      </c>
      <c r="N104" s="22">
        <v>1</v>
      </c>
      <c r="O104" s="13">
        <v>1</v>
      </c>
    </row>
    <row r="105" spans="1:16" outlineLevel="1">
      <c r="A105" s="42"/>
      <c r="B105" s="42"/>
      <c r="C105" s="4" t="s">
        <v>116</v>
      </c>
      <c r="D105" s="30"/>
      <c r="E105" s="4"/>
      <c r="F105" s="18">
        <v>3</v>
      </c>
      <c r="G105" s="13">
        <v>3</v>
      </c>
      <c r="H105" s="22">
        <v>3</v>
      </c>
      <c r="I105" s="13">
        <v>3</v>
      </c>
      <c r="J105" s="22">
        <v>1</v>
      </c>
      <c r="K105" s="13">
        <v>1</v>
      </c>
      <c r="L105" s="22">
        <v>1</v>
      </c>
      <c r="M105" s="13">
        <v>1</v>
      </c>
      <c r="N105" s="22">
        <v>1</v>
      </c>
      <c r="O105" s="13">
        <v>1</v>
      </c>
    </row>
    <row r="106" spans="1:16" outlineLevel="1">
      <c r="A106" s="42"/>
      <c r="B106" s="42"/>
      <c r="C106" s="4" t="s">
        <v>117</v>
      </c>
      <c r="D106" s="30"/>
      <c r="E106" s="4"/>
      <c r="F106" s="18">
        <v>3</v>
      </c>
      <c r="G106" s="13">
        <v>3</v>
      </c>
      <c r="H106" s="22">
        <v>3</v>
      </c>
      <c r="I106" s="13">
        <v>3</v>
      </c>
      <c r="J106" s="22">
        <v>1</v>
      </c>
      <c r="K106" s="13">
        <v>1</v>
      </c>
      <c r="L106" s="22">
        <v>1</v>
      </c>
      <c r="M106" s="13">
        <v>1</v>
      </c>
      <c r="N106" s="22">
        <v>1</v>
      </c>
      <c r="O106" s="13">
        <v>1</v>
      </c>
    </row>
    <row r="107" spans="1:16" ht="33" outlineLevel="1">
      <c r="A107" s="42"/>
      <c r="B107" s="42"/>
      <c r="C107" s="4" t="s">
        <v>128</v>
      </c>
      <c r="D107" s="30"/>
      <c r="E107" s="4"/>
      <c r="F107" s="18">
        <v>3</v>
      </c>
      <c r="G107" s="13">
        <v>3</v>
      </c>
      <c r="H107" s="22">
        <v>3</v>
      </c>
      <c r="I107" s="13">
        <v>3</v>
      </c>
      <c r="J107" s="22">
        <v>3</v>
      </c>
      <c r="K107" s="13">
        <v>3</v>
      </c>
      <c r="L107" s="22">
        <v>3</v>
      </c>
      <c r="M107" s="13">
        <v>3</v>
      </c>
      <c r="N107" s="22">
        <v>3</v>
      </c>
      <c r="O107" s="13">
        <v>3</v>
      </c>
    </row>
    <row r="108" spans="1:16" ht="33" outlineLevel="1">
      <c r="A108" s="42"/>
      <c r="B108" s="42"/>
      <c r="C108" s="4" t="s">
        <v>129</v>
      </c>
      <c r="D108" s="30"/>
      <c r="E108" s="4"/>
      <c r="F108" s="18">
        <v>3</v>
      </c>
      <c r="G108" s="13">
        <v>3</v>
      </c>
      <c r="H108" s="22">
        <v>3</v>
      </c>
      <c r="I108" s="13">
        <v>3</v>
      </c>
      <c r="J108" s="22">
        <v>3</v>
      </c>
      <c r="K108" s="13">
        <v>3</v>
      </c>
      <c r="L108" s="22">
        <v>3</v>
      </c>
      <c r="M108" s="13">
        <v>3</v>
      </c>
      <c r="N108" s="22">
        <v>3</v>
      </c>
      <c r="O108" s="13">
        <v>3</v>
      </c>
    </row>
    <row r="109" spans="1:16" outlineLevel="1">
      <c r="A109" s="42"/>
      <c r="B109" s="42"/>
      <c r="C109" s="4" t="s">
        <v>124</v>
      </c>
      <c r="D109" s="30"/>
      <c r="E109" s="4"/>
      <c r="F109" s="18">
        <v>3</v>
      </c>
      <c r="G109" s="13">
        <v>3</v>
      </c>
      <c r="H109" s="22">
        <v>3</v>
      </c>
      <c r="I109" s="13">
        <v>3</v>
      </c>
      <c r="J109" s="22">
        <v>3</v>
      </c>
      <c r="K109" s="13">
        <v>3</v>
      </c>
      <c r="L109" s="22">
        <v>3</v>
      </c>
      <c r="M109" s="13">
        <v>3</v>
      </c>
      <c r="N109" s="22">
        <v>3</v>
      </c>
      <c r="O109" s="13">
        <v>3</v>
      </c>
    </row>
    <row r="110" spans="1:16" ht="33" outlineLevel="1">
      <c r="A110" s="42"/>
      <c r="B110" s="42"/>
      <c r="C110" s="4" t="s">
        <v>127</v>
      </c>
      <c r="D110" s="30"/>
      <c r="E110" s="4"/>
      <c r="F110" s="18">
        <v>3</v>
      </c>
      <c r="G110" s="13">
        <v>3</v>
      </c>
      <c r="H110" s="22">
        <v>3</v>
      </c>
      <c r="I110" s="13">
        <v>3</v>
      </c>
      <c r="J110" s="22">
        <v>3</v>
      </c>
      <c r="K110" s="13">
        <v>3</v>
      </c>
      <c r="L110" s="22">
        <v>3</v>
      </c>
      <c r="M110" s="13">
        <v>3</v>
      </c>
      <c r="N110" s="22">
        <v>3</v>
      </c>
      <c r="O110" s="13">
        <v>3</v>
      </c>
    </row>
    <row r="111" spans="1:16" ht="33" outlineLevel="1">
      <c r="A111" s="42"/>
      <c r="B111" s="42"/>
      <c r="C111" s="4" t="s">
        <v>130</v>
      </c>
      <c r="D111" s="30"/>
      <c r="E111" s="4"/>
      <c r="F111" s="18">
        <v>3</v>
      </c>
      <c r="G111" s="13">
        <v>3</v>
      </c>
      <c r="H111" s="22">
        <v>3</v>
      </c>
      <c r="I111" s="13">
        <v>3</v>
      </c>
      <c r="J111" s="22">
        <v>3</v>
      </c>
      <c r="K111" s="13">
        <v>3</v>
      </c>
      <c r="L111" s="22">
        <v>3</v>
      </c>
      <c r="M111" s="13">
        <v>3</v>
      </c>
      <c r="N111" s="22">
        <v>3</v>
      </c>
      <c r="O111" s="13">
        <v>3</v>
      </c>
    </row>
    <row r="112" spans="1:16" outlineLevel="1">
      <c r="A112" s="42"/>
      <c r="B112" s="42"/>
      <c r="C112" s="4" t="s">
        <v>115</v>
      </c>
      <c r="D112" s="30"/>
      <c r="E112" s="4"/>
      <c r="F112" s="18">
        <v>3</v>
      </c>
      <c r="G112" s="13">
        <v>3</v>
      </c>
      <c r="H112" s="22">
        <v>3</v>
      </c>
      <c r="I112" s="13">
        <v>3</v>
      </c>
      <c r="J112" s="22">
        <v>3</v>
      </c>
      <c r="K112" s="13">
        <v>3</v>
      </c>
      <c r="L112" s="22">
        <v>2</v>
      </c>
      <c r="M112" s="13">
        <v>2</v>
      </c>
      <c r="N112" s="22">
        <v>1</v>
      </c>
      <c r="O112" s="13">
        <v>1</v>
      </c>
    </row>
    <row r="113" spans="1:16" ht="33" outlineLevel="1">
      <c r="A113" s="42"/>
      <c r="B113" s="42"/>
      <c r="C113" s="4" t="s">
        <v>131</v>
      </c>
      <c r="D113" s="30"/>
      <c r="E113" s="4"/>
      <c r="F113" s="18">
        <v>3</v>
      </c>
      <c r="G113" s="13">
        <v>3</v>
      </c>
      <c r="H113" s="22">
        <v>3</v>
      </c>
      <c r="I113" s="13">
        <v>3</v>
      </c>
      <c r="J113" s="22">
        <v>3</v>
      </c>
      <c r="K113" s="13">
        <v>3</v>
      </c>
      <c r="L113" s="22">
        <v>3</v>
      </c>
      <c r="M113" s="13">
        <v>3</v>
      </c>
      <c r="N113" s="22">
        <v>3</v>
      </c>
      <c r="O113" s="13">
        <v>3</v>
      </c>
    </row>
    <row r="114" spans="1:16" outlineLevel="1">
      <c r="A114" s="42"/>
      <c r="B114" s="42"/>
      <c r="C114" s="4" t="s">
        <v>119</v>
      </c>
      <c r="D114" s="30"/>
      <c r="E114" s="4"/>
      <c r="F114" s="18">
        <v>3</v>
      </c>
      <c r="G114" s="13">
        <v>3</v>
      </c>
      <c r="H114" s="22">
        <v>2</v>
      </c>
      <c r="I114" s="13">
        <v>2</v>
      </c>
      <c r="J114" s="22">
        <v>1</v>
      </c>
      <c r="K114" s="13">
        <v>1</v>
      </c>
      <c r="L114" s="22">
        <v>1</v>
      </c>
      <c r="M114" s="13">
        <v>1</v>
      </c>
      <c r="N114" s="22">
        <v>1</v>
      </c>
      <c r="O114" s="13">
        <v>1</v>
      </c>
    </row>
    <row r="115" spans="1:16" outlineLevel="1">
      <c r="A115" s="42"/>
      <c r="B115" s="42"/>
      <c r="C115" s="4" t="s">
        <v>125</v>
      </c>
      <c r="D115" s="30"/>
      <c r="E115" s="4"/>
      <c r="F115" s="18">
        <v>3</v>
      </c>
      <c r="G115" s="13">
        <v>3</v>
      </c>
      <c r="H115" s="22">
        <v>3</v>
      </c>
      <c r="I115" s="13">
        <v>3</v>
      </c>
      <c r="J115" s="22">
        <v>2</v>
      </c>
      <c r="K115" s="13">
        <v>2</v>
      </c>
      <c r="L115" s="22">
        <v>2</v>
      </c>
      <c r="M115" s="13">
        <v>2</v>
      </c>
      <c r="N115" s="22">
        <v>1</v>
      </c>
      <c r="O115" s="13">
        <v>1</v>
      </c>
    </row>
    <row r="116" spans="1:16" ht="33" outlineLevel="1">
      <c r="A116" s="42"/>
      <c r="B116" s="42"/>
      <c r="C116" s="4" t="s">
        <v>126</v>
      </c>
      <c r="D116" s="30"/>
      <c r="E116" s="4"/>
      <c r="F116" s="18">
        <v>3</v>
      </c>
      <c r="G116" s="13">
        <v>3</v>
      </c>
      <c r="H116" s="22">
        <v>3</v>
      </c>
      <c r="I116" s="13">
        <v>3</v>
      </c>
      <c r="J116" s="22">
        <v>2</v>
      </c>
      <c r="K116" s="13">
        <v>2</v>
      </c>
      <c r="L116" s="22">
        <v>2</v>
      </c>
      <c r="M116" s="13">
        <v>2</v>
      </c>
      <c r="N116" s="22">
        <v>1</v>
      </c>
      <c r="O116" s="13">
        <v>1</v>
      </c>
    </row>
    <row r="117" spans="1:16" outlineLevel="1">
      <c r="A117" s="42"/>
      <c r="B117" s="42"/>
      <c r="C117" s="4" t="s">
        <v>120</v>
      </c>
      <c r="D117" s="30"/>
      <c r="E117" s="4"/>
      <c r="F117" s="18">
        <v>3</v>
      </c>
      <c r="G117" s="13">
        <v>3</v>
      </c>
      <c r="H117" s="22">
        <v>2</v>
      </c>
      <c r="I117" s="13">
        <v>2</v>
      </c>
      <c r="J117" s="22">
        <v>1</v>
      </c>
      <c r="K117" s="13">
        <v>1</v>
      </c>
      <c r="L117" s="22">
        <v>1</v>
      </c>
      <c r="M117" s="13">
        <v>1</v>
      </c>
      <c r="N117" s="22">
        <v>1</v>
      </c>
      <c r="O117" s="13">
        <v>1</v>
      </c>
    </row>
    <row r="118" spans="1:16" outlineLevel="1">
      <c r="A118" s="42"/>
      <c r="B118" s="42"/>
      <c r="C118" s="4" t="s">
        <v>118</v>
      </c>
      <c r="D118" s="30"/>
      <c r="E118" s="4"/>
      <c r="F118" s="18">
        <v>3</v>
      </c>
      <c r="G118" s="13">
        <v>3</v>
      </c>
      <c r="H118" s="22">
        <v>3</v>
      </c>
      <c r="I118" s="13">
        <v>3</v>
      </c>
      <c r="J118" s="22">
        <v>3</v>
      </c>
      <c r="K118" s="13">
        <v>3</v>
      </c>
      <c r="L118" s="22">
        <v>3</v>
      </c>
      <c r="M118" s="13">
        <v>3</v>
      </c>
      <c r="N118" s="22">
        <v>3</v>
      </c>
      <c r="O118" s="13">
        <v>3</v>
      </c>
    </row>
    <row r="119" spans="1:16" outlineLevel="1">
      <c r="A119" s="41"/>
      <c r="B119" s="41"/>
      <c r="C119" s="7" t="s">
        <v>132</v>
      </c>
      <c r="D119" s="29"/>
      <c r="E119" s="7"/>
      <c r="F119" s="17"/>
      <c r="G119" s="12"/>
      <c r="H119" s="21"/>
      <c r="I119" s="12"/>
      <c r="J119" s="21"/>
      <c r="K119" s="12"/>
      <c r="L119" s="21"/>
      <c r="M119" s="12"/>
      <c r="N119" s="21"/>
      <c r="O119" s="12"/>
      <c r="P119" s="1"/>
    </row>
    <row r="120" spans="1:16" outlineLevel="1">
      <c r="A120" s="42"/>
      <c r="B120" s="42"/>
      <c r="C120" s="4" t="s">
        <v>133</v>
      </c>
      <c r="D120" s="30"/>
      <c r="E120" s="4"/>
      <c r="F120" s="18">
        <v>3</v>
      </c>
      <c r="G120" s="13">
        <v>3</v>
      </c>
      <c r="H120" s="22">
        <v>3</v>
      </c>
      <c r="I120" s="13">
        <v>3</v>
      </c>
      <c r="J120" s="22">
        <v>3</v>
      </c>
      <c r="K120" s="13">
        <v>3</v>
      </c>
      <c r="L120" s="22">
        <v>3</v>
      </c>
      <c r="M120" s="13">
        <v>3</v>
      </c>
      <c r="N120" s="22">
        <v>3</v>
      </c>
      <c r="O120" s="13">
        <v>3</v>
      </c>
    </row>
    <row r="121" spans="1:16" outlineLevel="1">
      <c r="A121" s="42"/>
      <c r="B121" s="42"/>
      <c r="C121" s="4" t="s">
        <v>137</v>
      </c>
      <c r="D121" s="30"/>
      <c r="E121" s="4"/>
      <c r="F121" s="18">
        <v>3</v>
      </c>
      <c r="G121" s="13">
        <v>3</v>
      </c>
      <c r="H121" s="22">
        <v>3</v>
      </c>
      <c r="I121" s="13">
        <v>3</v>
      </c>
      <c r="J121" s="22">
        <v>3</v>
      </c>
      <c r="K121" s="13">
        <v>3</v>
      </c>
      <c r="L121" s="22">
        <v>3</v>
      </c>
      <c r="M121" s="13">
        <v>3</v>
      </c>
      <c r="N121" s="22">
        <v>3</v>
      </c>
      <c r="O121" s="13">
        <v>3</v>
      </c>
    </row>
    <row r="122" spans="1:16" outlineLevel="1">
      <c r="A122" s="42"/>
      <c r="B122" s="42"/>
      <c r="C122" s="4" t="s">
        <v>134</v>
      </c>
      <c r="D122" s="30"/>
      <c r="E122" s="4"/>
      <c r="F122" s="18">
        <v>3</v>
      </c>
      <c r="G122" s="13">
        <v>3</v>
      </c>
      <c r="H122" s="22">
        <v>3</v>
      </c>
      <c r="I122" s="13">
        <v>3</v>
      </c>
      <c r="J122" s="22">
        <v>3</v>
      </c>
      <c r="K122" s="13">
        <v>3</v>
      </c>
      <c r="L122" s="22">
        <v>3</v>
      </c>
      <c r="M122" s="13">
        <v>3</v>
      </c>
      <c r="N122" s="22">
        <v>3</v>
      </c>
      <c r="O122" s="13">
        <v>3</v>
      </c>
    </row>
    <row r="123" spans="1:16" ht="33" outlineLevel="1">
      <c r="A123" s="42"/>
      <c r="B123" s="42"/>
      <c r="C123" s="4" t="s">
        <v>135</v>
      </c>
      <c r="D123" s="30"/>
      <c r="E123" s="4"/>
      <c r="F123" s="18">
        <v>3</v>
      </c>
      <c r="G123" s="13">
        <v>3</v>
      </c>
      <c r="H123" s="22">
        <v>3</v>
      </c>
      <c r="I123" s="13">
        <v>3</v>
      </c>
      <c r="J123" s="22">
        <v>3</v>
      </c>
      <c r="K123" s="13">
        <v>3</v>
      </c>
      <c r="L123" s="22">
        <v>3</v>
      </c>
      <c r="M123" s="13">
        <v>3</v>
      </c>
      <c r="N123" s="22">
        <v>3</v>
      </c>
      <c r="O123" s="13">
        <v>3</v>
      </c>
    </row>
    <row r="124" spans="1:16" ht="33" outlineLevel="1">
      <c r="A124" s="42"/>
      <c r="B124" s="42"/>
      <c r="C124" s="4" t="s">
        <v>136</v>
      </c>
      <c r="D124" s="30"/>
      <c r="E124" s="4"/>
      <c r="F124" s="18">
        <v>3</v>
      </c>
      <c r="G124" s="13">
        <v>3</v>
      </c>
      <c r="H124" s="22">
        <v>3</v>
      </c>
      <c r="I124" s="13">
        <v>3</v>
      </c>
      <c r="J124" s="22">
        <v>3</v>
      </c>
      <c r="K124" s="13">
        <v>3</v>
      </c>
      <c r="L124" s="22">
        <v>3</v>
      </c>
      <c r="M124" s="13">
        <v>3</v>
      </c>
      <c r="N124" s="22">
        <v>3</v>
      </c>
      <c r="O124" s="13">
        <v>3</v>
      </c>
    </row>
    <row r="125" spans="1:16" outlineLevel="1">
      <c r="A125" s="42"/>
      <c r="B125" s="42"/>
      <c r="C125" s="4" t="s">
        <v>138</v>
      </c>
      <c r="D125" s="30"/>
      <c r="E125" s="4"/>
      <c r="F125" s="18">
        <v>3</v>
      </c>
      <c r="G125" s="13">
        <v>3</v>
      </c>
      <c r="H125" s="22">
        <v>3</v>
      </c>
      <c r="I125" s="13">
        <v>3</v>
      </c>
      <c r="J125" s="22">
        <v>3</v>
      </c>
      <c r="K125" s="13">
        <v>3</v>
      </c>
      <c r="L125" s="22">
        <v>3</v>
      </c>
      <c r="M125" s="13">
        <v>3</v>
      </c>
      <c r="N125" s="22">
        <v>3</v>
      </c>
      <c r="O125" s="13">
        <v>3</v>
      </c>
    </row>
    <row r="126" spans="1:16" outlineLevel="1">
      <c r="A126" s="42"/>
      <c r="B126" s="42"/>
      <c r="C126" s="4" t="s">
        <v>139</v>
      </c>
      <c r="D126" s="30"/>
      <c r="E126" s="4"/>
      <c r="F126" s="18">
        <v>3</v>
      </c>
      <c r="G126" s="13">
        <v>3</v>
      </c>
      <c r="H126" s="22">
        <v>3</v>
      </c>
      <c r="I126" s="13">
        <v>3</v>
      </c>
      <c r="J126" s="22">
        <v>3</v>
      </c>
      <c r="K126" s="13">
        <v>3</v>
      </c>
      <c r="L126" s="22">
        <v>3</v>
      </c>
      <c r="M126" s="13">
        <v>3</v>
      </c>
      <c r="N126" s="22">
        <v>3</v>
      </c>
      <c r="O126" s="13">
        <v>3</v>
      </c>
    </row>
    <row r="127" spans="1:16" outlineLevel="1">
      <c r="A127" s="42"/>
      <c r="B127" s="42"/>
      <c r="C127" s="4" t="s">
        <v>140</v>
      </c>
      <c r="D127" s="30"/>
      <c r="E127" s="4"/>
      <c r="F127" s="18">
        <v>3</v>
      </c>
      <c r="G127" s="13">
        <v>3</v>
      </c>
      <c r="H127" s="22">
        <v>3</v>
      </c>
      <c r="I127" s="13">
        <v>3</v>
      </c>
      <c r="J127" s="22">
        <v>3</v>
      </c>
      <c r="K127" s="13">
        <v>3</v>
      </c>
      <c r="L127" s="22">
        <v>3</v>
      </c>
      <c r="M127" s="13">
        <v>3</v>
      </c>
      <c r="N127" s="22">
        <v>3</v>
      </c>
      <c r="O127" s="13">
        <v>3</v>
      </c>
    </row>
    <row r="128" spans="1:16" ht="18">
      <c r="A128" s="88" t="s">
        <v>725</v>
      </c>
      <c r="B128" s="85"/>
      <c r="C128" s="86"/>
      <c r="D128" s="87"/>
      <c r="E128" s="86"/>
      <c r="F128" s="84"/>
      <c r="G128" s="84"/>
      <c r="H128" s="84"/>
      <c r="I128" s="84"/>
      <c r="J128" s="84"/>
      <c r="K128" s="84"/>
      <c r="L128" s="84"/>
      <c r="M128" s="84"/>
      <c r="N128" s="84"/>
      <c r="O128" s="84"/>
      <c r="P128" s="25"/>
    </row>
    <row r="129" spans="1:17" hidden="1" outlineLevel="1">
      <c r="A129" s="38" t="s">
        <v>60</v>
      </c>
      <c r="B129" s="38"/>
      <c r="C129" s="38"/>
      <c r="D129" s="29"/>
      <c r="E129" s="7"/>
      <c r="F129" s="17"/>
      <c r="G129" s="12"/>
      <c r="H129" s="21"/>
      <c r="I129" s="12"/>
      <c r="J129" s="21"/>
      <c r="K129" s="12"/>
      <c r="L129" s="21"/>
      <c r="M129" s="12"/>
      <c r="N129" s="21"/>
      <c r="O129" s="12"/>
      <c r="P129" s="1"/>
    </row>
    <row r="130" spans="1:17" ht="16.5" hidden="1" outlineLevel="1">
      <c r="A130" s="403" t="s">
        <v>455</v>
      </c>
      <c r="B130" s="403" t="s">
        <v>457</v>
      </c>
      <c r="C130" s="445" t="s">
        <v>456</v>
      </c>
      <c r="D130" s="30">
        <v>0.05</v>
      </c>
      <c r="E130" s="4"/>
      <c r="F130" s="484">
        <v>3</v>
      </c>
      <c r="G130" s="51" t="s">
        <v>459</v>
      </c>
      <c r="H130" s="432">
        <v>3</v>
      </c>
      <c r="I130" s="51" t="s">
        <v>459</v>
      </c>
      <c r="J130" s="412">
        <v>1</v>
      </c>
      <c r="K130" s="417" t="s">
        <v>459</v>
      </c>
      <c r="L130" s="412">
        <v>1</v>
      </c>
      <c r="M130" s="417" t="s">
        <v>459</v>
      </c>
      <c r="N130" s="412">
        <v>1</v>
      </c>
      <c r="O130" s="417" t="s">
        <v>459</v>
      </c>
      <c r="Q130" s="1" t="s">
        <v>279</v>
      </c>
    </row>
    <row r="131" spans="1:17" ht="16.5" hidden="1" outlineLevel="1">
      <c r="A131" s="404"/>
      <c r="B131" s="404"/>
      <c r="C131" s="446"/>
      <c r="D131" s="30">
        <v>0</v>
      </c>
      <c r="E131" s="4"/>
      <c r="F131" s="485"/>
      <c r="G131" s="51" t="s">
        <v>458</v>
      </c>
      <c r="H131" s="433"/>
      <c r="I131" s="51" t="s">
        <v>458</v>
      </c>
      <c r="J131" s="413"/>
      <c r="K131" s="419"/>
      <c r="L131" s="413"/>
      <c r="M131" s="419"/>
      <c r="N131" s="413"/>
      <c r="O131" s="419"/>
    </row>
    <row r="132" spans="1:17" ht="33" hidden="1" outlineLevel="1">
      <c r="A132" s="403" t="s">
        <v>460</v>
      </c>
      <c r="B132" s="403" t="s">
        <v>441</v>
      </c>
      <c r="C132" s="445" t="s">
        <v>310</v>
      </c>
      <c r="D132" s="30">
        <v>0.1</v>
      </c>
      <c r="E132" s="4"/>
      <c r="F132" s="409">
        <v>3</v>
      </c>
      <c r="G132" s="52"/>
      <c r="H132" s="412">
        <v>1</v>
      </c>
      <c r="I132" s="52"/>
      <c r="J132" s="412">
        <v>1</v>
      </c>
      <c r="K132" s="52"/>
      <c r="L132" s="412">
        <v>1</v>
      </c>
      <c r="M132" s="56" t="s">
        <v>309</v>
      </c>
      <c r="N132" s="412">
        <v>1</v>
      </c>
      <c r="O132" s="52"/>
      <c r="Q132" s="1" t="s">
        <v>464</v>
      </c>
    </row>
    <row r="133" spans="1:17" ht="33" hidden="1" outlineLevel="1">
      <c r="A133" s="404"/>
      <c r="B133" s="404"/>
      <c r="C133" s="446"/>
      <c r="D133" s="30">
        <v>0.05</v>
      </c>
      <c r="E133" s="4"/>
      <c r="F133" s="410"/>
      <c r="G133" s="51" t="s">
        <v>297</v>
      </c>
      <c r="H133" s="413"/>
      <c r="I133" s="51" t="s">
        <v>298</v>
      </c>
      <c r="J133" s="413"/>
      <c r="K133" s="51" t="s">
        <v>304</v>
      </c>
      <c r="L133" s="413"/>
      <c r="M133" s="51" t="s">
        <v>308</v>
      </c>
      <c r="N133" s="413"/>
      <c r="O133" s="56" t="s">
        <v>309</v>
      </c>
    </row>
    <row r="134" spans="1:17" ht="20.25" hidden="1" customHeight="1" outlineLevel="1">
      <c r="A134" s="405"/>
      <c r="B134" s="405"/>
      <c r="C134" s="447"/>
      <c r="D134" s="30">
        <v>0</v>
      </c>
      <c r="E134" s="4"/>
      <c r="F134" s="411"/>
      <c r="G134" s="51" t="s">
        <v>296</v>
      </c>
      <c r="H134" s="414"/>
      <c r="I134" s="51" t="s">
        <v>297</v>
      </c>
      <c r="J134" s="414"/>
      <c r="K134" s="51" t="s">
        <v>298</v>
      </c>
      <c r="L134" s="414"/>
      <c r="M134" s="51" t="s">
        <v>304</v>
      </c>
      <c r="N134" s="414"/>
      <c r="O134" s="51" t="s">
        <v>308</v>
      </c>
    </row>
    <row r="135" spans="1:17" ht="33" hidden="1" outlineLevel="1">
      <c r="A135" s="403" t="s">
        <v>460</v>
      </c>
      <c r="B135" s="403" t="s">
        <v>442</v>
      </c>
      <c r="C135" s="389" t="s">
        <v>468</v>
      </c>
      <c r="D135" s="30">
        <v>0.3</v>
      </c>
      <c r="E135" s="4"/>
      <c r="F135" s="409">
        <v>3</v>
      </c>
      <c r="G135" s="63" t="s">
        <v>469</v>
      </c>
      <c r="H135" s="409">
        <v>3</v>
      </c>
      <c r="I135" s="63" t="s">
        <v>469</v>
      </c>
      <c r="J135" s="409">
        <v>3</v>
      </c>
      <c r="K135" s="63" t="s">
        <v>469</v>
      </c>
      <c r="L135" s="409">
        <v>3</v>
      </c>
      <c r="M135" s="63" t="s">
        <v>469</v>
      </c>
      <c r="N135" s="409">
        <v>3</v>
      </c>
      <c r="O135" s="63" t="s">
        <v>469</v>
      </c>
    </row>
    <row r="136" spans="1:17" ht="33" hidden="1" outlineLevel="1">
      <c r="A136" s="404"/>
      <c r="B136" s="404"/>
      <c r="C136" s="390"/>
      <c r="D136" s="30">
        <v>0.2</v>
      </c>
      <c r="E136" s="4"/>
      <c r="F136" s="410"/>
      <c r="G136" s="63" t="s">
        <v>470</v>
      </c>
      <c r="H136" s="410"/>
      <c r="I136" s="63" t="s">
        <v>470</v>
      </c>
      <c r="J136" s="410"/>
      <c r="K136" s="63" t="s">
        <v>470</v>
      </c>
      <c r="L136" s="410"/>
      <c r="M136" s="63" t="s">
        <v>470</v>
      </c>
      <c r="N136" s="410"/>
      <c r="O136" s="63" t="s">
        <v>470</v>
      </c>
    </row>
    <row r="137" spans="1:17" ht="16.5" hidden="1" outlineLevel="1">
      <c r="A137" s="404"/>
      <c r="B137" s="404"/>
      <c r="C137" s="390"/>
      <c r="D137" s="30">
        <v>0.1</v>
      </c>
      <c r="E137" s="4"/>
      <c r="F137" s="410"/>
      <c r="G137" s="63" t="s">
        <v>471</v>
      </c>
      <c r="H137" s="410"/>
      <c r="I137" s="63" t="s">
        <v>471</v>
      </c>
      <c r="J137" s="410"/>
      <c r="K137" s="63" t="s">
        <v>471</v>
      </c>
      <c r="L137" s="410"/>
      <c r="M137" s="63" t="s">
        <v>471</v>
      </c>
      <c r="N137" s="410"/>
      <c r="O137" s="63" t="s">
        <v>471</v>
      </c>
    </row>
    <row r="138" spans="1:17" ht="33" hidden="1" outlineLevel="1">
      <c r="A138" s="405"/>
      <c r="B138" s="405"/>
      <c r="C138" s="391"/>
      <c r="D138" s="30">
        <v>0</v>
      </c>
      <c r="E138" s="4"/>
      <c r="F138" s="411"/>
      <c r="G138" s="63" t="s">
        <v>472</v>
      </c>
      <c r="H138" s="411"/>
      <c r="I138" s="63" t="s">
        <v>472</v>
      </c>
      <c r="J138" s="411"/>
      <c r="K138" s="63" t="s">
        <v>472</v>
      </c>
      <c r="L138" s="411"/>
      <c r="M138" s="63" t="s">
        <v>472</v>
      </c>
      <c r="N138" s="411"/>
      <c r="O138" s="63" t="s">
        <v>472</v>
      </c>
    </row>
    <row r="139" spans="1:17" ht="16.5" hidden="1" outlineLevel="1">
      <c r="A139" s="403" t="s">
        <v>473</v>
      </c>
      <c r="B139" s="403" t="s">
        <v>444</v>
      </c>
      <c r="C139" s="389" t="s">
        <v>474</v>
      </c>
      <c r="D139" s="30">
        <v>0.5</v>
      </c>
      <c r="E139" s="4"/>
      <c r="F139" s="425">
        <v>3</v>
      </c>
      <c r="G139" s="56" t="s">
        <v>11</v>
      </c>
      <c r="H139" s="426">
        <v>3</v>
      </c>
      <c r="I139" s="56" t="s">
        <v>11</v>
      </c>
      <c r="J139" s="426">
        <v>3</v>
      </c>
      <c r="K139" s="56" t="s">
        <v>11</v>
      </c>
      <c r="L139" s="426">
        <v>3</v>
      </c>
      <c r="M139" s="56" t="s">
        <v>11</v>
      </c>
      <c r="N139" s="426">
        <v>3</v>
      </c>
      <c r="O139" s="56" t="s">
        <v>11</v>
      </c>
    </row>
    <row r="140" spans="1:17" ht="16.5" hidden="1" outlineLevel="1">
      <c r="A140" s="404"/>
      <c r="B140" s="404"/>
      <c r="C140" s="390"/>
      <c r="D140" s="64">
        <v>0</v>
      </c>
      <c r="E140" s="35"/>
      <c r="F140" s="407"/>
      <c r="G140" s="65" t="s">
        <v>12</v>
      </c>
      <c r="H140" s="407"/>
      <c r="I140" s="65" t="s">
        <v>12</v>
      </c>
      <c r="J140" s="407"/>
      <c r="K140" s="65" t="s">
        <v>12</v>
      </c>
      <c r="L140" s="407"/>
      <c r="M140" s="65" t="s">
        <v>12</v>
      </c>
      <c r="N140" s="407"/>
      <c r="O140" s="65" t="s">
        <v>12</v>
      </c>
    </row>
    <row r="141" spans="1:17" ht="16.5" hidden="1" outlineLevel="1">
      <c r="A141" s="453" t="s">
        <v>475</v>
      </c>
      <c r="B141" s="453" t="s">
        <v>443</v>
      </c>
      <c r="C141" s="337" t="s">
        <v>476</v>
      </c>
      <c r="D141" s="30">
        <v>0.8</v>
      </c>
      <c r="E141" s="4"/>
      <c r="F141" s="460">
        <v>3</v>
      </c>
      <c r="G141" s="56" t="s">
        <v>477</v>
      </c>
      <c r="H141" s="462">
        <v>3</v>
      </c>
      <c r="I141" s="56" t="s">
        <v>477</v>
      </c>
      <c r="J141" s="462">
        <v>3</v>
      </c>
      <c r="K141" s="56" t="s">
        <v>477</v>
      </c>
      <c r="L141" s="462">
        <v>3</v>
      </c>
      <c r="M141" s="56" t="s">
        <v>477</v>
      </c>
      <c r="N141" s="462">
        <v>3</v>
      </c>
      <c r="O141" s="56" t="s">
        <v>477</v>
      </c>
    </row>
    <row r="142" spans="1:17" ht="16.5" hidden="1" outlineLevel="1">
      <c r="A142" s="453"/>
      <c r="B142" s="453"/>
      <c r="C142" s="337"/>
      <c r="D142" s="30">
        <v>0.4</v>
      </c>
      <c r="E142" s="4"/>
      <c r="F142" s="461"/>
      <c r="G142" s="56" t="s">
        <v>478</v>
      </c>
      <c r="H142" s="461"/>
      <c r="I142" s="56" t="s">
        <v>478</v>
      </c>
      <c r="J142" s="461"/>
      <c r="K142" s="56" t="s">
        <v>478</v>
      </c>
      <c r="L142" s="461"/>
      <c r="M142" s="56" t="s">
        <v>478</v>
      </c>
      <c r="N142" s="461"/>
      <c r="O142" s="56" t="s">
        <v>478</v>
      </c>
    </row>
    <row r="143" spans="1:17" ht="16.5" hidden="1" outlineLevel="1">
      <c r="A143" s="453"/>
      <c r="B143" s="453"/>
      <c r="C143" s="337"/>
      <c r="D143" s="30">
        <v>0.2</v>
      </c>
      <c r="E143" s="4"/>
      <c r="F143" s="461"/>
      <c r="G143" s="56" t="s">
        <v>479</v>
      </c>
      <c r="H143" s="461"/>
      <c r="I143" s="56" t="s">
        <v>479</v>
      </c>
      <c r="J143" s="461"/>
      <c r="K143" s="56" t="s">
        <v>479</v>
      </c>
      <c r="L143" s="461"/>
      <c r="M143" s="56" t="s">
        <v>479</v>
      </c>
      <c r="N143" s="461"/>
      <c r="O143" s="56" t="s">
        <v>479</v>
      </c>
    </row>
    <row r="144" spans="1:17" ht="16.5" hidden="1" outlineLevel="1">
      <c r="A144" s="453"/>
      <c r="B144" s="453"/>
      <c r="C144" s="337"/>
      <c r="D144" s="30">
        <v>0</v>
      </c>
      <c r="E144" s="4"/>
      <c r="F144" s="461"/>
      <c r="G144" s="56" t="s">
        <v>12</v>
      </c>
      <c r="H144" s="461"/>
      <c r="I144" s="56" t="s">
        <v>12</v>
      </c>
      <c r="J144" s="461"/>
      <c r="K144" s="56" t="s">
        <v>12</v>
      </c>
      <c r="L144" s="461"/>
      <c r="M144" s="56" t="s">
        <v>12</v>
      </c>
      <c r="N144" s="461"/>
      <c r="O144" s="56" t="s">
        <v>12</v>
      </c>
    </row>
    <row r="145" spans="1:17" ht="16.5" hidden="1" customHeight="1" outlineLevel="1">
      <c r="A145" s="453" t="s">
        <v>480</v>
      </c>
      <c r="B145" s="453" t="s">
        <v>445</v>
      </c>
      <c r="C145" s="337" t="s">
        <v>481</v>
      </c>
      <c r="D145" s="30">
        <v>0.2</v>
      </c>
      <c r="E145" s="4"/>
      <c r="F145" s="460">
        <v>3</v>
      </c>
      <c r="G145" s="56" t="s">
        <v>11</v>
      </c>
      <c r="H145" s="460">
        <v>3</v>
      </c>
      <c r="I145" s="56" t="s">
        <v>11</v>
      </c>
      <c r="J145" s="460">
        <v>3</v>
      </c>
      <c r="K145" s="56" t="s">
        <v>11</v>
      </c>
      <c r="L145" s="460">
        <v>3</v>
      </c>
      <c r="M145" s="56" t="s">
        <v>11</v>
      </c>
      <c r="N145" s="460">
        <v>3</v>
      </c>
      <c r="O145" s="56" t="s">
        <v>11</v>
      </c>
    </row>
    <row r="146" spans="1:17" ht="16.5" hidden="1" outlineLevel="1">
      <c r="A146" s="453"/>
      <c r="B146" s="453"/>
      <c r="C146" s="337"/>
      <c r="D146" s="30">
        <v>0</v>
      </c>
      <c r="E146" s="4"/>
      <c r="F146" s="461"/>
      <c r="G146" s="56" t="s">
        <v>12</v>
      </c>
      <c r="H146" s="461"/>
      <c r="I146" s="56" t="s">
        <v>12</v>
      </c>
      <c r="J146" s="461"/>
      <c r="K146" s="56" t="s">
        <v>12</v>
      </c>
      <c r="L146" s="461"/>
      <c r="M146" s="56" t="s">
        <v>12</v>
      </c>
      <c r="N146" s="461"/>
      <c r="O146" s="56" t="s">
        <v>12</v>
      </c>
    </row>
    <row r="147" spans="1:17" ht="16.5" hidden="1" customHeight="1" outlineLevel="1">
      <c r="A147" s="453" t="s">
        <v>482</v>
      </c>
      <c r="B147" s="453" t="s">
        <v>446</v>
      </c>
      <c r="C147" s="337" t="s">
        <v>483</v>
      </c>
      <c r="D147" s="30">
        <v>0.5</v>
      </c>
      <c r="E147" s="4"/>
      <c r="F147" s="460">
        <v>3</v>
      </c>
      <c r="G147" s="56" t="s">
        <v>11</v>
      </c>
      <c r="H147" s="460">
        <v>3</v>
      </c>
      <c r="I147" s="56" t="s">
        <v>11</v>
      </c>
      <c r="J147" s="460">
        <v>3</v>
      </c>
      <c r="K147" s="56" t="s">
        <v>11</v>
      </c>
      <c r="L147" s="460">
        <v>1</v>
      </c>
      <c r="M147" s="430" t="s">
        <v>11</v>
      </c>
      <c r="N147" s="460">
        <v>1</v>
      </c>
      <c r="O147" s="430" t="s">
        <v>11</v>
      </c>
    </row>
    <row r="148" spans="1:17" ht="16.5" hidden="1" outlineLevel="1">
      <c r="A148" s="453"/>
      <c r="B148" s="453"/>
      <c r="C148" s="337"/>
      <c r="D148" s="30">
        <v>0</v>
      </c>
      <c r="E148" s="4"/>
      <c r="F148" s="461"/>
      <c r="G148" s="56" t="s">
        <v>12</v>
      </c>
      <c r="H148" s="461"/>
      <c r="I148" s="56" t="s">
        <v>12</v>
      </c>
      <c r="J148" s="461"/>
      <c r="K148" s="56" t="s">
        <v>12</v>
      </c>
      <c r="L148" s="461"/>
      <c r="M148" s="431"/>
      <c r="N148" s="461"/>
      <c r="O148" s="431"/>
    </row>
    <row r="149" spans="1:17" ht="16.5" hidden="1" customHeight="1" outlineLevel="1">
      <c r="A149" s="453" t="s">
        <v>484</v>
      </c>
      <c r="B149" s="453" t="s">
        <v>485</v>
      </c>
      <c r="C149" s="337" t="s">
        <v>486</v>
      </c>
      <c r="D149" s="30">
        <v>0.5</v>
      </c>
      <c r="E149" s="4"/>
      <c r="F149" s="458">
        <v>3</v>
      </c>
      <c r="G149" s="56" t="s">
        <v>11</v>
      </c>
      <c r="H149" s="458">
        <v>3</v>
      </c>
      <c r="I149" s="56" t="s">
        <v>11</v>
      </c>
      <c r="J149" s="460">
        <v>1</v>
      </c>
      <c r="K149" s="430" t="s">
        <v>11</v>
      </c>
      <c r="L149" s="460">
        <v>1</v>
      </c>
      <c r="M149" s="430" t="s">
        <v>11</v>
      </c>
      <c r="N149" s="460">
        <v>1</v>
      </c>
      <c r="O149" s="430" t="s">
        <v>11</v>
      </c>
    </row>
    <row r="150" spans="1:17" ht="16.5" hidden="1" outlineLevel="1">
      <c r="A150" s="453"/>
      <c r="B150" s="453"/>
      <c r="C150" s="337"/>
      <c r="D150" s="30">
        <v>0</v>
      </c>
      <c r="E150" s="4"/>
      <c r="F150" s="459"/>
      <c r="G150" s="56" t="s">
        <v>12</v>
      </c>
      <c r="H150" s="459"/>
      <c r="I150" s="56" t="s">
        <v>12</v>
      </c>
      <c r="J150" s="461"/>
      <c r="K150" s="431"/>
      <c r="L150" s="461"/>
      <c r="M150" s="431"/>
      <c r="N150" s="461"/>
      <c r="O150" s="431"/>
    </row>
    <row r="151" spans="1:17" ht="20.25" hidden="1" customHeight="1" outlineLevel="1">
      <c r="A151" s="403" t="s">
        <v>487</v>
      </c>
      <c r="B151" s="403"/>
      <c r="C151" s="389" t="s">
        <v>489</v>
      </c>
      <c r="D151" s="30">
        <v>0.5</v>
      </c>
      <c r="E151" s="4"/>
      <c r="F151" s="409">
        <v>3</v>
      </c>
      <c r="G151" s="51" t="s">
        <v>398</v>
      </c>
      <c r="H151" s="412">
        <v>3</v>
      </c>
      <c r="I151" s="51" t="s">
        <v>493</v>
      </c>
      <c r="J151" s="412">
        <v>2</v>
      </c>
      <c r="K151" s="51" t="s">
        <v>258</v>
      </c>
      <c r="L151" s="412">
        <v>1</v>
      </c>
      <c r="M151" s="51" t="s">
        <v>498</v>
      </c>
      <c r="N151" s="412">
        <v>1</v>
      </c>
      <c r="O151" s="51" t="s">
        <v>501</v>
      </c>
    </row>
    <row r="152" spans="1:17" ht="20.25" hidden="1" customHeight="1" outlineLevel="1">
      <c r="A152" s="404"/>
      <c r="B152" s="404"/>
      <c r="C152" s="390"/>
      <c r="D152" s="30">
        <v>0.2</v>
      </c>
      <c r="E152" s="4"/>
      <c r="F152" s="410"/>
      <c r="G152" s="51" t="s">
        <v>490</v>
      </c>
      <c r="H152" s="413"/>
      <c r="I152" s="51" t="s">
        <v>492</v>
      </c>
      <c r="J152" s="413"/>
      <c r="K152" s="51" t="s">
        <v>495</v>
      </c>
      <c r="L152" s="413"/>
      <c r="M152" s="51" t="s">
        <v>497</v>
      </c>
      <c r="N152" s="413"/>
      <c r="O152" s="51" t="s">
        <v>500</v>
      </c>
    </row>
    <row r="153" spans="1:17" ht="20.25" hidden="1" customHeight="1" outlineLevel="1">
      <c r="A153" s="405"/>
      <c r="B153" s="405"/>
      <c r="C153" s="391"/>
      <c r="D153" s="30">
        <v>0</v>
      </c>
      <c r="E153" s="4"/>
      <c r="F153" s="411"/>
      <c r="G153" s="51" t="s">
        <v>488</v>
      </c>
      <c r="H153" s="414"/>
      <c r="I153" s="51" t="s">
        <v>491</v>
      </c>
      <c r="J153" s="414"/>
      <c r="K153" s="55" t="s">
        <v>494</v>
      </c>
      <c r="L153" s="414"/>
      <c r="M153" s="55" t="s">
        <v>496</v>
      </c>
      <c r="N153" s="414"/>
      <c r="O153" s="55" t="s">
        <v>499</v>
      </c>
    </row>
    <row r="154" spans="1:17" ht="16.5" hidden="1" outlineLevel="1">
      <c r="A154" s="453" t="s">
        <v>502</v>
      </c>
      <c r="B154" s="453" t="s">
        <v>503</v>
      </c>
      <c r="C154" s="337" t="s">
        <v>507</v>
      </c>
      <c r="D154" s="30">
        <v>0.1</v>
      </c>
      <c r="E154" s="4"/>
      <c r="F154" s="454">
        <v>3</v>
      </c>
      <c r="G154" s="13" t="s">
        <v>506</v>
      </c>
      <c r="H154" s="455">
        <v>3</v>
      </c>
      <c r="I154" s="13" t="s">
        <v>506</v>
      </c>
      <c r="J154" s="455">
        <v>2</v>
      </c>
      <c r="K154" s="13" t="s">
        <v>510</v>
      </c>
      <c r="L154" s="455">
        <v>2</v>
      </c>
      <c r="M154" s="13" t="s">
        <v>513</v>
      </c>
      <c r="N154" s="455">
        <v>2</v>
      </c>
      <c r="O154" s="13" t="s">
        <v>516</v>
      </c>
    </row>
    <row r="155" spans="1:17" ht="16.5" hidden="1" outlineLevel="1">
      <c r="A155" s="453"/>
      <c r="B155" s="453"/>
      <c r="C155" s="337"/>
      <c r="D155" s="30">
        <v>0.05</v>
      </c>
      <c r="E155" s="4"/>
      <c r="F155" s="454"/>
      <c r="G155" s="13" t="s">
        <v>505</v>
      </c>
      <c r="H155" s="456"/>
      <c r="I155" s="13" t="s">
        <v>505</v>
      </c>
      <c r="J155" s="456"/>
      <c r="K155" s="13" t="s">
        <v>509</v>
      </c>
      <c r="L155" s="456"/>
      <c r="M155" s="13" t="s">
        <v>512</v>
      </c>
      <c r="N155" s="456"/>
      <c r="O155" s="13" t="s">
        <v>515</v>
      </c>
    </row>
    <row r="156" spans="1:17" ht="16.5" hidden="1" outlineLevel="1">
      <c r="A156" s="453"/>
      <c r="B156" s="453"/>
      <c r="C156" s="337"/>
      <c r="D156" s="30">
        <v>0</v>
      </c>
      <c r="E156" s="4"/>
      <c r="F156" s="454"/>
      <c r="G156" s="13" t="s">
        <v>504</v>
      </c>
      <c r="H156" s="456"/>
      <c r="I156" s="13" t="s">
        <v>504</v>
      </c>
      <c r="J156" s="456"/>
      <c r="K156" s="68" t="s">
        <v>508</v>
      </c>
      <c r="L156" s="456"/>
      <c r="M156" s="68" t="s">
        <v>511</v>
      </c>
      <c r="N156" s="456"/>
      <c r="O156" s="68" t="s">
        <v>514</v>
      </c>
    </row>
    <row r="157" spans="1:17" ht="16.5" hidden="1" outlineLevel="1">
      <c r="A157" s="403" t="s">
        <v>517</v>
      </c>
      <c r="B157" s="403" t="s">
        <v>503</v>
      </c>
      <c r="C157" s="389" t="s">
        <v>518</v>
      </c>
      <c r="D157" s="30">
        <v>0.1</v>
      </c>
      <c r="E157" s="4"/>
      <c r="F157" s="409">
        <v>3</v>
      </c>
      <c r="G157" s="51" t="s">
        <v>521</v>
      </c>
      <c r="H157" s="412">
        <v>3</v>
      </c>
      <c r="I157" s="51" t="s">
        <v>521</v>
      </c>
      <c r="J157" s="412">
        <v>3</v>
      </c>
      <c r="K157" s="51" t="s">
        <v>521</v>
      </c>
      <c r="L157" s="412">
        <v>3</v>
      </c>
      <c r="M157" s="51" t="s">
        <v>521</v>
      </c>
      <c r="N157" s="412">
        <v>2</v>
      </c>
      <c r="O157" s="51"/>
      <c r="Q157" s="1" t="s">
        <v>522</v>
      </c>
    </row>
    <row r="158" spans="1:17" ht="16.5" hidden="1" outlineLevel="1">
      <c r="A158" s="404"/>
      <c r="B158" s="404"/>
      <c r="C158" s="390"/>
      <c r="D158" s="30">
        <v>0.05</v>
      </c>
      <c r="E158" s="4"/>
      <c r="F158" s="410"/>
      <c r="G158" s="51" t="s">
        <v>520</v>
      </c>
      <c r="H158" s="413"/>
      <c r="I158" s="51" t="s">
        <v>520</v>
      </c>
      <c r="J158" s="413"/>
      <c r="K158" s="51" t="s">
        <v>520</v>
      </c>
      <c r="L158" s="413"/>
      <c r="M158" s="51" t="s">
        <v>520</v>
      </c>
      <c r="N158" s="413"/>
      <c r="O158" s="51" t="s">
        <v>521</v>
      </c>
    </row>
    <row r="159" spans="1:17" ht="16.5" hidden="1" outlineLevel="1">
      <c r="A159" s="405"/>
      <c r="B159" s="405"/>
      <c r="C159" s="391"/>
      <c r="D159" s="30">
        <v>0</v>
      </c>
      <c r="E159" s="4"/>
      <c r="F159" s="411"/>
      <c r="G159" s="51" t="s">
        <v>519</v>
      </c>
      <c r="H159" s="414"/>
      <c r="I159" s="51" t="s">
        <v>519</v>
      </c>
      <c r="J159" s="414"/>
      <c r="K159" s="51" t="s">
        <v>519</v>
      </c>
      <c r="L159" s="414"/>
      <c r="M159" s="51" t="s">
        <v>519</v>
      </c>
      <c r="N159" s="414"/>
      <c r="O159" s="55" t="s">
        <v>520</v>
      </c>
      <c r="Q159" s="457" t="s">
        <v>526</v>
      </c>
    </row>
    <row r="160" spans="1:17" ht="16.5" hidden="1" outlineLevel="1">
      <c r="A160" s="403" t="s">
        <v>523</v>
      </c>
      <c r="B160" s="403" t="s">
        <v>524</v>
      </c>
      <c r="C160" s="389" t="s">
        <v>80</v>
      </c>
      <c r="D160" s="30">
        <v>0.1</v>
      </c>
      <c r="E160" s="4"/>
      <c r="F160" s="409">
        <v>3</v>
      </c>
      <c r="G160" s="51" t="s">
        <v>525</v>
      </c>
      <c r="H160" s="409">
        <v>3</v>
      </c>
      <c r="I160" s="51" t="s">
        <v>525</v>
      </c>
      <c r="J160" s="409">
        <v>3</v>
      </c>
      <c r="K160" s="51" t="s">
        <v>525</v>
      </c>
      <c r="L160" s="409">
        <v>3</v>
      </c>
      <c r="M160" s="51" t="s">
        <v>525</v>
      </c>
      <c r="N160" s="409">
        <v>3</v>
      </c>
      <c r="O160" s="51" t="s">
        <v>525</v>
      </c>
      <c r="Q160" s="457"/>
    </row>
    <row r="161" spans="1:17" ht="16.5" hidden="1" outlineLevel="1">
      <c r="A161" s="405"/>
      <c r="B161" s="405"/>
      <c r="C161" s="391"/>
      <c r="D161" s="30">
        <v>0</v>
      </c>
      <c r="E161" s="4"/>
      <c r="F161" s="411"/>
      <c r="G161" s="51" t="s">
        <v>12</v>
      </c>
      <c r="H161" s="411"/>
      <c r="I161" s="51" t="s">
        <v>12</v>
      </c>
      <c r="J161" s="411"/>
      <c r="K161" s="51" t="s">
        <v>12</v>
      </c>
      <c r="L161" s="411"/>
      <c r="M161" s="51" t="s">
        <v>12</v>
      </c>
      <c r="N161" s="411"/>
      <c r="O161" s="51" t="s">
        <v>12</v>
      </c>
      <c r="Q161" s="457"/>
    </row>
    <row r="162" spans="1:17" ht="16.5" hidden="1" outlineLevel="1">
      <c r="A162" s="403" t="s">
        <v>527</v>
      </c>
      <c r="B162" s="403" t="s">
        <v>528</v>
      </c>
      <c r="C162" s="389" t="s">
        <v>529</v>
      </c>
      <c r="D162" s="30">
        <v>0.2</v>
      </c>
      <c r="E162" s="4"/>
      <c r="F162" s="425">
        <v>3</v>
      </c>
      <c r="G162" s="51" t="s">
        <v>530</v>
      </c>
      <c r="H162" s="426">
        <v>3</v>
      </c>
      <c r="I162" s="51" t="s">
        <v>398</v>
      </c>
      <c r="J162" s="426">
        <v>3</v>
      </c>
      <c r="K162" s="51" t="s">
        <v>258</v>
      </c>
      <c r="L162" s="426">
        <v>3</v>
      </c>
      <c r="M162" s="51" t="s">
        <v>539</v>
      </c>
      <c r="N162" s="426">
        <v>3</v>
      </c>
      <c r="O162" s="51" t="s">
        <v>540</v>
      </c>
    </row>
    <row r="163" spans="1:17" ht="16.5" hidden="1" outlineLevel="1">
      <c r="A163" s="404"/>
      <c r="B163" s="404"/>
      <c r="C163" s="390"/>
      <c r="D163" s="30">
        <v>0.1</v>
      </c>
      <c r="E163" s="4"/>
      <c r="F163" s="450"/>
      <c r="G163" s="51" t="s">
        <v>532</v>
      </c>
      <c r="H163" s="451"/>
      <c r="I163" s="51" t="s">
        <v>533</v>
      </c>
      <c r="J163" s="451"/>
      <c r="K163" s="51" t="s">
        <v>257</v>
      </c>
      <c r="L163" s="451"/>
      <c r="M163" s="51" t="s">
        <v>537</v>
      </c>
      <c r="N163" s="451"/>
      <c r="O163" s="51" t="s">
        <v>538</v>
      </c>
    </row>
    <row r="164" spans="1:17" ht="16.5" hidden="1" outlineLevel="1">
      <c r="A164" s="405"/>
      <c r="B164" s="405"/>
      <c r="C164" s="391"/>
      <c r="D164" s="30">
        <v>0</v>
      </c>
      <c r="E164" s="4"/>
      <c r="F164" s="408"/>
      <c r="G164" s="69">
        <v>0</v>
      </c>
      <c r="H164" s="408"/>
      <c r="I164" s="69" t="s">
        <v>531</v>
      </c>
      <c r="J164" s="408"/>
      <c r="K164" s="69" t="s">
        <v>534</v>
      </c>
      <c r="L164" s="408"/>
      <c r="M164" s="69" t="s">
        <v>535</v>
      </c>
      <c r="N164" s="408"/>
      <c r="O164" s="69" t="s">
        <v>536</v>
      </c>
    </row>
    <row r="165" spans="1:17" ht="16.5" hidden="1" customHeight="1" outlineLevel="1">
      <c r="A165" s="403" t="s">
        <v>548</v>
      </c>
      <c r="B165" s="403"/>
      <c r="C165" s="389" t="s">
        <v>58</v>
      </c>
      <c r="D165" s="30">
        <v>0.2</v>
      </c>
      <c r="E165" s="4"/>
      <c r="F165" s="409">
        <v>3</v>
      </c>
      <c r="G165" s="51" t="s">
        <v>551</v>
      </c>
      <c r="H165" s="409">
        <v>3</v>
      </c>
      <c r="I165" s="51" t="s">
        <v>551</v>
      </c>
      <c r="J165" s="409">
        <v>3</v>
      </c>
      <c r="K165" s="51" t="s">
        <v>551</v>
      </c>
      <c r="L165" s="409">
        <v>2</v>
      </c>
      <c r="M165" s="51"/>
      <c r="N165" s="409">
        <v>2</v>
      </c>
      <c r="O165" s="51"/>
      <c r="Q165" s="1" t="s">
        <v>552</v>
      </c>
    </row>
    <row r="166" spans="1:17" ht="16.5" hidden="1" customHeight="1" outlineLevel="1">
      <c r="A166" s="404"/>
      <c r="B166" s="404"/>
      <c r="C166" s="390"/>
      <c r="D166" s="30">
        <v>0.1</v>
      </c>
      <c r="E166" s="4"/>
      <c r="F166" s="410"/>
      <c r="G166" s="51" t="s">
        <v>550</v>
      </c>
      <c r="H166" s="410"/>
      <c r="I166" s="51" t="s">
        <v>550</v>
      </c>
      <c r="J166" s="410"/>
      <c r="K166" s="51" t="s">
        <v>550</v>
      </c>
      <c r="L166" s="410"/>
      <c r="M166" s="51" t="s">
        <v>551</v>
      </c>
      <c r="N166" s="410"/>
      <c r="O166" s="51" t="s">
        <v>551</v>
      </c>
      <c r="Q166" s="1" t="s">
        <v>553</v>
      </c>
    </row>
    <row r="167" spans="1:17" ht="33" hidden="1" outlineLevel="1">
      <c r="A167" s="404"/>
      <c r="B167" s="404"/>
      <c r="C167" s="390"/>
      <c r="D167" s="30">
        <v>0.05</v>
      </c>
      <c r="E167" s="4"/>
      <c r="F167" s="410"/>
      <c r="G167" s="56" t="s">
        <v>549</v>
      </c>
      <c r="H167" s="410"/>
      <c r="I167" s="56" t="s">
        <v>549</v>
      </c>
      <c r="J167" s="410"/>
      <c r="K167" s="56" t="s">
        <v>549</v>
      </c>
      <c r="L167" s="410"/>
      <c r="M167" s="51" t="s">
        <v>550</v>
      </c>
      <c r="N167" s="410"/>
      <c r="O167" s="51" t="s">
        <v>550</v>
      </c>
    </row>
    <row r="168" spans="1:17" ht="20.25" hidden="1" customHeight="1" outlineLevel="1">
      <c r="A168" s="405"/>
      <c r="B168" s="405"/>
      <c r="C168" s="391"/>
      <c r="D168" s="30">
        <v>0</v>
      </c>
      <c r="E168" s="4"/>
      <c r="F168" s="411"/>
      <c r="G168" s="51" t="s">
        <v>519</v>
      </c>
      <c r="H168" s="411"/>
      <c r="I168" s="51" t="s">
        <v>519</v>
      </c>
      <c r="J168" s="411"/>
      <c r="K168" s="51" t="s">
        <v>519</v>
      </c>
      <c r="L168" s="411"/>
      <c r="M168" s="70" t="s">
        <v>549</v>
      </c>
      <c r="N168" s="411"/>
      <c r="O168" s="70" t="s">
        <v>549</v>
      </c>
    </row>
    <row r="169" spans="1:17" ht="33" hidden="1" outlineLevel="1">
      <c r="A169" s="403" t="s">
        <v>554</v>
      </c>
      <c r="B169" s="403" t="s">
        <v>555</v>
      </c>
      <c r="C169" s="389" t="s">
        <v>59</v>
      </c>
      <c r="D169" s="30">
        <v>0.15</v>
      </c>
      <c r="E169" s="4"/>
      <c r="F169" s="409">
        <v>3</v>
      </c>
      <c r="G169" s="56" t="s">
        <v>311</v>
      </c>
      <c r="H169" s="426">
        <v>3</v>
      </c>
      <c r="I169" s="56" t="s">
        <v>311</v>
      </c>
      <c r="J169" s="426">
        <v>2</v>
      </c>
      <c r="K169" s="56"/>
      <c r="L169" s="426">
        <v>2</v>
      </c>
      <c r="M169" s="56"/>
      <c r="N169" s="426">
        <v>2</v>
      </c>
      <c r="O169" s="56"/>
    </row>
    <row r="170" spans="1:17" ht="33" hidden="1" outlineLevel="1">
      <c r="A170" s="404"/>
      <c r="B170" s="404"/>
      <c r="C170" s="390"/>
      <c r="D170" s="30">
        <v>0.1</v>
      </c>
      <c r="E170" s="4"/>
      <c r="F170" s="410"/>
      <c r="G170" s="56" t="s">
        <v>312</v>
      </c>
      <c r="H170" s="451"/>
      <c r="I170" s="56" t="s">
        <v>312</v>
      </c>
      <c r="J170" s="451"/>
      <c r="K170" s="56" t="s">
        <v>311</v>
      </c>
      <c r="L170" s="451"/>
      <c r="M170" s="56" t="s">
        <v>311</v>
      </c>
      <c r="N170" s="451"/>
      <c r="O170" s="56" t="s">
        <v>311</v>
      </c>
    </row>
    <row r="171" spans="1:17" ht="33" hidden="1" outlineLevel="1">
      <c r="A171" s="404"/>
      <c r="B171" s="404"/>
      <c r="C171" s="390"/>
      <c r="D171" s="30">
        <v>0.05</v>
      </c>
      <c r="E171" s="4"/>
      <c r="F171" s="410"/>
      <c r="G171" s="56" t="s">
        <v>313</v>
      </c>
      <c r="H171" s="451"/>
      <c r="I171" s="56" t="s">
        <v>313</v>
      </c>
      <c r="J171" s="451"/>
      <c r="K171" s="56" t="s">
        <v>312</v>
      </c>
      <c r="L171" s="451"/>
      <c r="M171" s="56" t="s">
        <v>312</v>
      </c>
      <c r="N171" s="451"/>
      <c r="O171" s="56" t="s">
        <v>312</v>
      </c>
    </row>
    <row r="172" spans="1:17" ht="20.25" hidden="1" customHeight="1" outlineLevel="1">
      <c r="A172" s="405"/>
      <c r="B172" s="405"/>
      <c r="C172" s="391"/>
      <c r="D172" s="30">
        <v>0</v>
      </c>
      <c r="E172" s="4"/>
      <c r="F172" s="411"/>
      <c r="G172" s="51" t="s">
        <v>12</v>
      </c>
      <c r="H172" s="452"/>
      <c r="I172" s="52"/>
      <c r="J172" s="452"/>
      <c r="K172" s="70" t="s">
        <v>313</v>
      </c>
      <c r="L172" s="452"/>
      <c r="M172" s="70" t="s">
        <v>313</v>
      </c>
      <c r="N172" s="452"/>
      <c r="O172" s="70" t="s">
        <v>313</v>
      </c>
    </row>
    <row r="173" spans="1:17" ht="16.5" hidden="1" customHeight="1" outlineLevel="1">
      <c r="A173" s="403" t="s">
        <v>556</v>
      </c>
      <c r="B173" s="403" t="s">
        <v>557</v>
      </c>
      <c r="C173" s="389" t="s">
        <v>566</v>
      </c>
      <c r="D173" s="30">
        <v>0.1</v>
      </c>
      <c r="E173" s="4"/>
      <c r="F173" s="409">
        <v>3</v>
      </c>
      <c r="G173" s="56" t="s">
        <v>561</v>
      </c>
      <c r="H173" s="409">
        <v>2</v>
      </c>
      <c r="I173" s="56" t="s">
        <v>561</v>
      </c>
      <c r="J173" s="409">
        <v>2</v>
      </c>
      <c r="K173" s="56"/>
      <c r="L173" s="409">
        <v>2</v>
      </c>
      <c r="M173" s="56"/>
      <c r="N173" s="409">
        <v>2</v>
      </c>
      <c r="O173" s="56"/>
      <c r="Q173" s="1" t="s">
        <v>558</v>
      </c>
    </row>
    <row r="174" spans="1:17" ht="16.5" hidden="1" customHeight="1" outlineLevel="1">
      <c r="A174" s="404"/>
      <c r="B174" s="404"/>
      <c r="C174" s="390"/>
      <c r="D174" s="30">
        <v>0.1</v>
      </c>
      <c r="E174" s="4"/>
      <c r="F174" s="410"/>
      <c r="G174" s="56" t="s">
        <v>565</v>
      </c>
      <c r="H174" s="410"/>
      <c r="I174" s="56" t="s">
        <v>565</v>
      </c>
      <c r="J174" s="410"/>
      <c r="K174" s="56"/>
      <c r="L174" s="410"/>
      <c r="M174" s="56"/>
      <c r="N174" s="410"/>
      <c r="O174" s="56"/>
    </row>
    <row r="175" spans="1:17" ht="16.5" hidden="1" customHeight="1" outlineLevel="1">
      <c r="A175" s="404"/>
      <c r="B175" s="404"/>
      <c r="C175" s="390"/>
      <c r="D175" s="30">
        <v>0.1</v>
      </c>
      <c r="E175" s="4"/>
      <c r="F175" s="410"/>
      <c r="G175" s="56" t="s">
        <v>560</v>
      </c>
      <c r="H175" s="410"/>
      <c r="I175" s="56" t="s">
        <v>560</v>
      </c>
      <c r="J175" s="410"/>
      <c r="K175" s="56"/>
      <c r="L175" s="410"/>
      <c r="M175" s="56"/>
      <c r="N175" s="410"/>
      <c r="O175" s="56"/>
    </row>
    <row r="176" spans="1:17" ht="33" hidden="1" outlineLevel="1">
      <c r="A176" s="404"/>
      <c r="B176" s="404"/>
      <c r="C176" s="390"/>
      <c r="D176" s="30">
        <v>0.05</v>
      </c>
      <c r="E176" s="4"/>
      <c r="F176" s="410"/>
      <c r="G176" s="56" t="s">
        <v>564</v>
      </c>
      <c r="H176" s="410"/>
      <c r="I176" s="56" t="s">
        <v>564</v>
      </c>
      <c r="J176" s="410"/>
      <c r="K176" s="56" t="s">
        <v>561</v>
      </c>
      <c r="L176" s="410"/>
      <c r="M176" s="56"/>
      <c r="N176" s="410"/>
      <c r="O176" s="56"/>
    </row>
    <row r="177" spans="1:17" ht="33" hidden="1" outlineLevel="1">
      <c r="A177" s="404"/>
      <c r="B177" s="404"/>
      <c r="C177" s="390"/>
      <c r="D177" s="30">
        <v>0.05</v>
      </c>
      <c r="E177" s="4"/>
      <c r="F177" s="410"/>
      <c r="G177" s="56" t="s">
        <v>563</v>
      </c>
      <c r="H177" s="410"/>
      <c r="I177" s="56" t="s">
        <v>563</v>
      </c>
      <c r="J177" s="410"/>
      <c r="K177" s="56" t="s">
        <v>565</v>
      </c>
      <c r="L177" s="410"/>
      <c r="M177" s="56" t="s">
        <v>561</v>
      </c>
      <c r="N177" s="410"/>
      <c r="O177" s="56" t="s">
        <v>561</v>
      </c>
    </row>
    <row r="178" spans="1:17" ht="33" hidden="1" outlineLevel="1">
      <c r="A178" s="404"/>
      <c r="B178" s="404"/>
      <c r="C178" s="390"/>
      <c r="D178" s="30">
        <v>0.05</v>
      </c>
      <c r="E178" s="4"/>
      <c r="F178" s="410"/>
      <c r="G178" s="56" t="s">
        <v>559</v>
      </c>
      <c r="H178" s="410"/>
      <c r="I178" s="56" t="s">
        <v>559</v>
      </c>
      <c r="J178" s="410"/>
      <c r="K178" s="56" t="s">
        <v>560</v>
      </c>
      <c r="L178" s="410"/>
      <c r="M178" s="56" t="s">
        <v>565</v>
      </c>
      <c r="N178" s="410"/>
      <c r="O178" s="56" t="s">
        <v>565</v>
      </c>
    </row>
    <row r="179" spans="1:17" ht="49.5" hidden="1" customHeight="1" outlineLevel="1">
      <c r="A179" s="405"/>
      <c r="B179" s="405"/>
      <c r="C179" s="391"/>
      <c r="D179" s="30">
        <v>0</v>
      </c>
      <c r="E179" s="4"/>
      <c r="F179" s="411"/>
      <c r="G179" s="51" t="s">
        <v>562</v>
      </c>
      <c r="H179" s="411"/>
      <c r="I179" s="51"/>
      <c r="J179" s="411"/>
      <c r="K179" s="70" t="s">
        <v>564</v>
      </c>
      <c r="L179" s="411"/>
      <c r="M179" s="70" t="s">
        <v>560</v>
      </c>
      <c r="N179" s="411"/>
      <c r="O179" s="70" t="s">
        <v>560</v>
      </c>
    </row>
    <row r="180" spans="1:17" ht="16.5" hidden="1" customHeight="1" outlineLevel="1">
      <c r="A180" s="403" t="s">
        <v>567</v>
      </c>
      <c r="B180" s="403" t="s">
        <v>568</v>
      </c>
      <c r="C180" s="389" t="s">
        <v>569</v>
      </c>
      <c r="D180" s="30">
        <v>0.1</v>
      </c>
      <c r="E180" s="4"/>
      <c r="F180" s="409">
        <v>3</v>
      </c>
      <c r="G180" s="51" t="s">
        <v>11</v>
      </c>
      <c r="H180" s="409">
        <v>3</v>
      </c>
      <c r="I180" s="51" t="s">
        <v>11</v>
      </c>
      <c r="J180" s="409">
        <v>3</v>
      </c>
      <c r="K180" s="51" t="s">
        <v>11</v>
      </c>
      <c r="L180" s="409">
        <v>1</v>
      </c>
      <c r="M180" s="417" t="s">
        <v>11</v>
      </c>
      <c r="N180" s="409">
        <v>1</v>
      </c>
      <c r="O180" s="417" t="s">
        <v>11</v>
      </c>
    </row>
    <row r="181" spans="1:17" ht="16.5" hidden="1" customHeight="1" outlineLevel="1">
      <c r="A181" s="405"/>
      <c r="B181" s="405"/>
      <c r="C181" s="391"/>
      <c r="D181" s="30">
        <v>0</v>
      </c>
      <c r="E181" s="4"/>
      <c r="F181" s="411"/>
      <c r="G181" s="51" t="s">
        <v>12</v>
      </c>
      <c r="H181" s="411"/>
      <c r="I181" s="51" t="s">
        <v>12</v>
      </c>
      <c r="J181" s="411"/>
      <c r="K181" s="51" t="s">
        <v>12</v>
      </c>
      <c r="L181" s="411"/>
      <c r="M181" s="419"/>
      <c r="N181" s="411"/>
      <c r="O181" s="419"/>
    </row>
    <row r="182" spans="1:17" hidden="1" outlineLevel="1">
      <c r="A182" s="38" t="s">
        <v>465</v>
      </c>
      <c r="B182" s="38"/>
      <c r="C182" s="38"/>
      <c r="D182" s="29"/>
      <c r="E182" s="7"/>
      <c r="F182" s="17"/>
      <c r="G182" s="12"/>
      <c r="H182" s="21"/>
      <c r="I182" s="12"/>
      <c r="J182" s="21"/>
      <c r="K182" s="12"/>
      <c r="L182" s="21"/>
      <c r="M182" s="12"/>
      <c r="N182" s="21"/>
      <c r="O182" s="12"/>
      <c r="P182" s="1"/>
    </row>
    <row r="183" spans="1:17" ht="16.5" hidden="1" outlineLevel="1">
      <c r="A183" s="404" t="s">
        <v>466</v>
      </c>
      <c r="B183" s="404" t="s">
        <v>542</v>
      </c>
      <c r="C183" s="390" t="s">
        <v>541</v>
      </c>
      <c r="D183" s="66">
        <v>0.5</v>
      </c>
      <c r="E183" s="36"/>
      <c r="F183" s="410">
        <v>3</v>
      </c>
      <c r="G183" s="67" t="s">
        <v>543</v>
      </c>
      <c r="H183" s="413">
        <v>3</v>
      </c>
      <c r="I183" s="67" t="s">
        <v>543</v>
      </c>
      <c r="J183" s="413">
        <v>3</v>
      </c>
      <c r="K183" s="67" t="s">
        <v>543</v>
      </c>
      <c r="L183" s="413">
        <v>3</v>
      </c>
      <c r="M183" s="67" t="s">
        <v>543</v>
      </c>
      <c r="N183" s="413">
        <v>3</v>
      </c>
      <c r="O183" s="67" t="s">
        <v>543</v>
      </c>
      <c r="Q183" s="1" t="s">
        <v>544</v>
      </c>
    </row>
    <row r="184" spans="1:17" ht="16.5" hidden="1" outlineLevel="1">
      <c r="A184" s="404"/>
      <c r="B184" s="404"/>
      <c r="C184" s="390"/>
      <c r="D184" s="30">
        <v>0.1</v>
      </c>
      <c r="E184" s="4"/>
      <c r="F184" s="410"/>
      <c r="G184" s="51" t="s">
        <v>525</v>
      </c>
      <c r="H184" s="413"/>
      <c r="I184" s="51" t="s">
        <v>525</v>
      </c>
      <c r="J184" s="413"/>
      <c r="K184" s="51" t="s">
        <v>525</v>
      </c>
      <c r="L184" s="413"/>
      <c r="M184" s="51" t="s">
        <v>525</v>
      </c>
      <c r="N184" s="413"/>
      <c r="O184" s="51" t="s">
        <v>525</v>
      </c>
    </row>
    <row r="185" spans="1:17" ht="16.5" hidden="1" outlineLevel="1">
      <c r="A185" s="405"/>
      <c r="B185" s="405"/>
      <c r="C185" s="391"/>
      <c r="D185" s="30">
        <v>0</v>
      </c>
      <c r="E185" s="4"/>
      <c r="F185" s="411"/>
      <c r="G185" s="51" t="s">
        <v>12</v>
      </c>
      <c r="H185" s="414"/>
      <c r="I185" s="51" t="s">
        <v>12</v>
      </c>
      <c r="J185" s="414"/>
      <c r="K185" s="51" t="s">
        <v>12</v>
      </c>
      <c r="L185" s="414"/>
      <c r="M185" s="51" t="s">
        <v>12</v>
      </c>
      <c r="N185" s="414"/>
      <c r="O185" s="51" t="s">
        <v>12</v>
      </c>
    </row>
    <row r="186" spans="1:17" ht="16.5" hidden="1" outlineLevel="1">
      <c r="A186" s="404" t="s">
        <v>467</v>
      </c>
      <c r="B186" s="404" t="s">
        <v>545</v>
      </c>
      <c r="C186" s="390" t="s">
        <v>546</v>
      </c>
      <c r="D186" s="66">
        <v>-0.5</v>
      </c>
      <c r="E186" s="36"/>
      <c r="F186" s="410">
        <v>3</v>
      </c>
      <c r="G186" s="67" t="s">
        <v>543</v>
      </c>
      <c r="H186" s="413">
        <v>3</v>
      </c>
      <c r="I186" s="67" t="s">
        <v>543</v>
      </c>
      <c r="J186" s="413">
        <v>3</v>
      </c>
      <c r="K186" s="67" t="s">
        <v>543</v>
      </c>
      <c r="L186" s="413">
        <v>3</v>
      </c>
      <c r="M186" s="67" t="s">
        <v>543</v>
      </c>
      <c r="N186" s="413">
        <v>3</v>
      </c>
      <c r="O186" s="67" t="s">
        <v>543</v>
      </c>
      <c r="Q186" s="1" t="s">
        <v>544</v>
      </c>
    </row>
    <row r="187" spans="1:17" ht="16.5" hidden="1" outlineLevel="1">
      <c r="A187" s="404"/>
      <c r="B187" s="404"/>
      <c r="C187" s="390"/>
      <c r="D187" s="30">
        <v>-0.1</v>
      </c>
      <c r="E187" s="4"/>
      <c r="F187" s="410"/>
      <c r="G187" s="51" t="s">
        <v>525</v>
      </c>
      <c r="H187" s="413"/>
      <c r="I187" s="51" t="s">
        <v>525</v>
      </c>
      <c r="J187" s="413"/>
      <c r="K187" s="51" t="s">
        <v>525</v>
      </c>
      <c r="L187" s="413"/>
      <c r="M187" s="51" t="s">
        <v>525</v>
      </c>
      <c r="N187" s="413"/>
      <c r="O187" s="51" t="s">
        <v>525</v>
      </c>
    </row>
    <row r="188" spans="1:17" ht="16.5" hidden="1" outlineLevel="1">
      <c r="A188" s="405"/>
      <c r="B188" s="405"/>
      <c r="C188" s="391"/>
      <c r="D188" s="30">
        <v>0</v>
      </c>
      <c r="E188" s="4"/>
      <c r="F188" s="411"/>
      <c r="G188" s="51" t="s">
        <v>12</v>
      </c>
      <c r="H188" s="414"/>
      <c r="I188" s="51" t="s">
        <v>12</v>
      </c>
      <c r="J188" s="414"/>
      <c r="K188" s="51" t="s">
        <v>12</v>
      </c>
      <c r="L188" s="414"/>
      <c r="M188" s="51" t="s">
        <v>12</v>
      </c>
      <c r="N188" s="414"/>
      <c r="O188" s="51" t="s">
        <v>12</v>
      </c>
    </row>
    <row r="189" spans="1:17" ht="16.5" hidden="1" outlineLevel="1">
      <c r="A189" s="404" t="s">
        <v>547</v>
      </c>
      <c r="B189" s="404"/>
      <c r="C189" s="390" t="s">
        <v>79</v>
      </c>
      <c r="D189" s="66">
        <v>0.5</v>
      </c>
      <c r="E189" s="36"/>
      <c r="F189" s="410">
        <v>3</v>
      </c>
      <c r="G189" s="67" t="s">
        <v>316</v>
      </c>
      <c r="H189" s="413">
        <v>3</v>
      </c>
      <c r="I189" s="67" t="s">
        <v>318</v>
      </c>
      <c r="J189" s="413">
        <v>3</v>
      </c>
      <c r="K189" s="67" t="s">
        <v>319</v>
      </c>
      <c r="L189" s="413">
        <v>3</v>
      </c>
      <c r="M189" s="67" t="s">
        <v>320</v>
      </c>
      <c r="N189" s="413">
        <v>3</v>
      </c>
      <c r="O189" s="67" t="s">
        <v>322</v>
      </c>
    </row>
    <row r="190" spans="1:17" ht="16.5" hidden="1" outlineLevel="1">
      <c r="A190" s="404"/>
      <c r="B190" s="404"/>
      <c r="C190" s="390"/>
      <c r="D190" s="30">
        <v>0.1</v>
      </c>
      <c r="E190" s="4"/>
      <c r="F190" s="410"/>
      <c r="G190" s="51" t="s">
        <v>315</v>
      </c>
      <c r="H190" s="413"/>
      <c r="I190" s="51" t="s">
        <v>317</v>
      </c>
      <c r="J190" s="413"/>
      <c r="K190" s="51" t="s">
        <v>318</v>
      </c>
      <c r="L190" s="413"/>
      <c r="M190" s="51" t="s">
        <v>319</v>
      </c>
      <c r="N190" s="413"/>
      <c r="O190" s="51" t="s">
        <v>321</v>
      </c>
    </row>
    <row r="191" spans="1:17" ht="16.5" hidden="1" outlineLevel="1">
      <c r="A191" s="405"/>
      <c r="B191" s="405"/>
      <c r="C191" s="391"/>
      <c r="D191" s="30">
        <v>0</v>
      </c>
      <c r="E191" s="4"/>
      <c r="F191" s="411"/>
      <c r="G191" s="51" t="s">
        <v>314</v>
      </c>
      <c r="H191" s="414"/>
      <c r="I191" s="51" t="s">
        <v>315</v>
      </c>
      <c r="J191" s="414"/>
      <c r="K191" s="51" t="s">
        <v>317</v>
      </c>
      <c r="L191" s="414"/>
      <c r="M191" s="51" t="s">
        <v>318</v>
      </c>
      <c r="N191" s="414"/>
      <c r="O191" s="51" t="s">
        <v>320</v>
      </c>
    </row>
    <row r="192" spans="1:17" hidden="1" outlineLevel="1">
      <c r="A192" s="38" t="s">
        <v>570</v>
      </c>
      <c r="B192" s="38"/>
      <c r="C192" s="38"/>
      <c r="D192" s="29"/>
      <c r="E192" s="7"/>
      <c r="F192" s="57"/>
      <c r="G192" s="58"/>
      <c r="H192" s="59"/>
      <c r="I192" s="58"/>
      <c r="J192" s="59"/>
      <c r="K192" s="58"/>
      <c r="L192" s="59"/>
      <c r="M192" s="58"/>
      <c r="N192" s="59"/>
      <c r="O192" s="58"/>
      <c r="P192" s="1"/>
    </row>
    <row r="193" spans="1:17" ht="20.25" hidden="1" customHeight="1" outlineLevel="1">
      <c r="A193" s="403" t="s">
        <v>571</v>
      </c>
      <c r="B193" s="403" t="s">
        <v>615</v>
      </c>
      <c r="C193" s="389" t="s">
        <v>723</v>
      </c>
      <c r="D193" s="30">
        <v>1</v>
      </c>
      <c r="E193" s="4"/>
      <c r="F193" s="409">
        <v>3</v>
      </c>
      <c r="G193" s="51" t="s">
        <v>601</v>
      </c>
      <c r="H193" s="412">
        <v>3</v>
      </c>
      <c r="I193" s="51" t="s">
        <v>601</v>
      </c>
      <c r="J193" s="448">
        <v>2</v>
      </c>
      <c r="K193" s="51" t="s">
        <v>574</v>
      </c>
      <c r="L193" s="448">
        <v>2</v>
      </c>
      <c r="M193" s="51" t="s">
        <v>578</v>
      </c>
      <c r="N193" s="448">
        <v>2</v>
      </c>
      <c r="O193" s="51" t="s">
        <v>578</v>
      </c>
    </row>
    <row r="194" spans="1:17" ht="20.25" hidden="1" customHeight="1" outlineLevel="1">
      <c r="A194" s="404"/>
      <c r="B194" s="404"/>
      <c r="C194" s="390"/>
      <c r="D194" s="30">
        <v>0</v>
      </c>
      <c r="E194" s="4"/>
      <c r="F194" s="410"/>
      <c r="G194" s="71" t="s">
        <v>572</v>
      </c>
      <c r="H194" s="413"/>
      <c r="I194" s="71" t="s">
        <v>572</v>
      </c>
      <c r="J194" s="449"/>
      <c r="K194" s="71" t="s">
        <v>573</v>
      </c>
      <c r="L194" s="449"/>
      <c r="M194" s="71" t="s">
        <v>577</v>
      </c>
      <c r="N194" s="449"/>
      <c r="O194" s="71" t="s">
        <v>577</v>
      </c>
    </row>
    <row r="195" spans="1:17" ht="20.25" hidden="1" customHeight="1" outlineLevel="1">
      <c r="A195" s="404"/>
      <c r="B195" s="404"/>
      <c r="C195" s="390"/>
      <c r="D195" s="30">
        <v>-1</v>
      </c>
      <c r="E195" s="4"/>
      <c r="F195" s="410"/>
      <c r="G195" s="51" t="s">
        <v>423</v>
      </c>
      <c r="H195" s="413"/>
      <c r="I195" s="51" t="s">
        <v>423</v>
      </c>
      <c r="J195" s="449"/>
      <c r="K195" s="55" t="s">
        <v>575</v>
      </c>
      <c r="L195" s="449"/>
      <c r="M195" s="72" t="s">
        <v>576</v>
      </c>
      <c r="N195" s="449"/>
      <c r="O195" s="72" t="s">
        <v>576</v>
      </c>
    </row>
    <row r="196" spans="1:17" ht="20.25" hidden="1" customHeight="1" outlineLevel="1">
      <c r="A196" s="386" t="s">
        <v>571</v>
      </c>
      <c r="B196" s="386" t="s">
        <v>615</v>
      </c>
      <c r="C196" s="389" t="s">
        <v>722</v>
      </c>
      <c r="D196" s="77">
        <v>1</v>
      </c>
      <c r="E196" s="78"/>
      <c r="F196" s="478">
        <v>3</v>
      </c>
      <c r="G196" s="79" t="s">
        <v>601</v>
      </c>
      <c r="H196" s="480">
        <v>3</v>
      </c>
      <c r="I196" s="79" t="s">
        <v>601</v>
      </c>
      <c r="J196" s="480">
        <v>2</v>
      </c>
      <c r="K196" s="79" t="s">
        <v>574</v>
      </c>
      <c r="L196" s="480">
        <v>2</v>
      </c>
      <c r="M196" s="79" t="s">
        <v>578</v>
      </c>
      <c r="N196" s="480">
        <v>2</v>
      </c>
      <c r="O196" s="79" t="s">
        <v>578</v>
      </c>
    </row>
    <row r="197" spans="1:17" ht="20.25" hidden="1" customHeight="1" outlineLevel="1">
      <c r="A197" s="387"/>
      <c r="B197" s="387"/>
      <c r="C197" s="390"/>
      <c r="D197" s="77">
        <v>0</v>
      </c>
      <c r="E197" s="78"/>
      <c r="F197" s="479"/>
      <c r="G197" s="80" t="s">
        <v>572</v>
      </c>
      <c r="H197" s="481"/>
      <c r="I197" s="80" t="s">
        <v>572</v>
      </c>
      <c r="J197" s="481"/>
      <c r="K197" s="80" t="s">
        <v>573</v>
      </c>
      <c r="L197" s="481"/>
      <c r="M197" s="80" t="s">
        <v>577</v>
      </c>
      <c r="N197" s="481"/>
      <c r="O197" s="80" t="s">
        <v>577</v>
      </c>
    </row>
    <row r="198" spans="1:17" ht="20.25" hidden="1" customHeight="1" outlineLevel="1">
      <c r="A198" s="387"/>
      <c r="B198" s="387"/>
      <c r="C198" s="390"/>
      <c r="D198" s="77">
        <v>-1</v>
      </c>
      <c r="E198" s="78"/>
      <c r="F198" s="479"/>
      <c r="G198" s="79" t="s">
        <v>423</v>
      </c>
      <c r="H198" s="481"/>
      <c r="I198" s="79" t="s">
        <v>423</v>
      </c>
      <c r="J198" s="481"/>
      <c r="K198" s="79" t="s">
        <v>575</v>
      </c>
      <c r="L198" s="481"/>
      <c r="M198" s="80" t="s">
        <v>576</v>
      </c>
      <c r="N198" s="481"/>
      <c r="O198" s="80" t="s">
        <v>576</v>
      </c>
    </row>
    <row r="199" spans="1:17" ht="16.5" hidden="1" outlineLevel="1">
      <c r="A199" s="403" t="s">
        <v>579</v>
      </c>
      <c r="B199" s="403" t="s">
        <v>580</v>
      </c>
      <c r="C199" s="389" t="s">
        <v>706</v>
      </c>
      <c r="D199" s="30">
        <v>1</v>
      </c>
      <c r="E199" s="4"/>
      <c r="F199" s="409">
        <v>2</v>
      </c>
      <c r="G199" s="51" t="s">
        <v>589</v>
      </c>
      <c r="H199" s="409">
        <v>2</v>
      </c>
      <c r="I199" s="51" t="s">
        <v>26</v>
      </c>
      <c r="J199" s="409">
        <v>2</v>
      </c>
      <c r="K199" s="51" t="s">
        <v>29</v>
      </c>
      <c r="L199" s="409">
        <v>2</v>
      </c>
      <c r="M199" s="51" t="s">
        <v>590</v>
      </c>
      <c r="N199" s="409">
        <v>2</v>
      </c>
      <c r="O199" s="51" t="s">
        <v>591</v>
      </c>
      <c r="Q199" s="1" t="s">
        <v>592</v>
      </c>
    </row>
    <row r="200" spans="1:17" ht="16.5" hidden="1" outlineLevel="1">
      <c r="A200" s="404"/>
      <c r="B200" s="404"/>
      <c r="C200" s="390"/>
      <c r="D200" s="30">
        <v>0.5</v>
      </c>
      <c r="E200" s="4"/>
      <c r="F200" s="410"/>
      <c r="G200" s="51" t="s">
        <v>585</v>
      </c>
      <c r="H200" s="410"/>
      <c r="I200" s="51" t="s">
        <v>586</v>
      </c>
      <c r="J200" s="410"/>
      <c r="K200" s="51" t="s">
        <v>408</v>
      </c>
      <c r="L200" s="410"/>
      <c r="M200" s="51" t="s">
        <v>587</v>
      </c>
      <c r="N200" s="410"/>
      <c r="O200" s="51" t="s">
        <v>588</v>
      </c>
    </row>
    <row r="201" spans="1:17" ht="16.5" hidden="1" outlineLevel="1">
      <c r="A201" s="404"/>
      <c r="B201" s="404"/>
      <c r="C201" s="390"/>
      <c r="D201" s="30">
        <v>0</v>
      </c>
      <c r="E201" s="4"/>
      <c r="F201" s="410"/>
      <c r="G201" s="55" t="s">
        <v>581</v>
      </c>
      <c r="H201" s="410"/>
      <c r="I201" s="55" t="s">
        <v>582</v>
      </c>
      <c r="J201" s="410"/>
      <c r="K201" s="55" t="s">
        <v>407</v>
      </c>
      <c r="L201" s="410"/>
      <c r="M201" s="55" t="s">
        <v>583</v>
      </c>
      <c r="N201" s="410"/>
      <c r="O201" s="55" t="s">
        <v>584</v>
      </c>
    </row>
    <row r="202" spans="1:17" ht="20.25" hidden="1" customHeight="1" outlineLevel="1">
      <c r="A202" s="403" t="s">
        <v>593</v>
      </c>
      <c r="B202" s="403"/>
      <c r="C202" s="389" t="s">
        <v>62</v>
      </c>
      <c r="D202" s="30">
        <v>1</v>
      </c>
      <c r="E202" s="4"/>
      <c r="F202" s="409">
        <v>3</v>
      </c>
      <c r="G202" s="51" t="s">
        <v>595</v>
      </c>
      <c r="H202" s="412">
        <v>3</v>
      </c>
      <c r="I202" s="51" t="s">
        <v>29</v>
      </c>
      <c r="J202" s="409">
        <v>3</v>
      </c>
      <c r="K202" s="51" t="s">
        <v>27</v>
      </c>
      <c r="L202" s="409">
        <v>3</v>
      </c>
      <c r="M202" s="51" t="s">
        <v>601</v>
      </c>
      <c r="N202" s="409">
        <v>3</v>
      </c>
      <c r="O202" s="51" t="s">
        <v>574</v>
      </c>
    </row>
    <row r="203" spans="1:17" ht="20.25" hidden="1" customHeight="1" outlineLevel="1">
      <c r="A203" s="404"/>
      <c r="B203" s="404"/>
      <c r="C203" s="390"/>
      <c r="D203" s="30">
        <v>0.5</v>
      </c>
      <c r="E203" s="4"/>
      <c r="F203" s="410"/>
      <c r="G203" s="51" t="s">
        <v>594</v>
      </c>
      <c r="H203" s="413"/>
      <c r="I203" s="51" t="s">
        <v>596</v>
      </c>
      <c r="J203" s="410"/>
      <c r="K203" s="51" t="s">
        <v>416</v>
      </c>
      <c r="L203" s="410"/>
      <c r="M203" s="51" t="s">
        <v>600</v>
      </c>
      <c r="N203" s="410"/>
      <c r="O203" s="51" t="s">
        <v>573</v>
      </c>
    </row>
    <row r="204" spans="1:17" ht="20.25" hidden="1" customHeight="1" outlineLevel="1">
      <c r="A204" s="405"/>
      <c r="B204" s="405"/>
      <c r="C204" s="391"/>
      <c r="D204" s="30">
        <v>0</v>
      </c>
      <c r="E204" s="4"/>
      <c r="F204" s="411"/>
      <c r="G204" s="51" t="s">
        <v>407</v>
      </c>
      <c r="H204" s="414"/>
      <c r="I204" s="51" t="s">
        <v>597</v>
      </c>
      <c r="J204" s="410"/>
      <c r="K204" s="51" t="s">
        <v>598</v>
      </c>
      <c r="L204" s="410"/>
      <c r="M204" s="51" t="s">
        <v>599</v>
      </c>
      <c r="N204" s="410"/>
      <c r="O204" s="51" t="s">
        <v>575</v>
      </c>
      <c r="Q204" s="1" t="s">
        <v>602</v>
      </c>
    </row>
    <row r="205" spans="1:17" hidden="1" outlineLevel="1">
      <c r="A205" s="73" t="s">
        <v>603</v>
      </c>
      <c r="B205" s="73"/>
      <c r="C205" s="73"/>
      <c r="D205" s="32"/>
      <c r="E205" s="9"/>
      <c r="F205" s="60"/>
      <c r="G205" s="61"/>
      <c r="H205" s="62"/>
      <c r="I205" s="61"/>
      <c r="J205" s="62"/>
      <c r="K205" s="61"/>
      <c r="L205" s="62"/>
      <c r="M205" s="61"/>
      <c r="N205" s="62"/>
      <c r="O205" s="61"/>
      <c r="P205" s="1"/>
    </row>
    <row r="206" spans="1:17" ht="16.5" hidden="1" outlineLevel="1">
      <c r="A206" s="403" t="s">
        <v>604</v>
      </c>
      <c r="B206" s="403" t="s">
        <v>455</v>
      </c>
      <c r="C206" s="389" t="s">
        <v>63</v>
      </c>
      <c r="D206" s="30">
        <v>0.1</v>
      </c>
      <c r="E206" s="4"/>
      <c r="F206" s="432">
        <v>3</v>
      </c>
      <c r="G206" s="51" t="s">
        <v>11</v>
      </c>
      <c r="H206" s="432">
        <v>3</v>
      </c>
      <c r="I206" s="51" t="s">
        <v>11</v>
      </c>
      <c r="J206" s="432">
        <v>3</v>
      </c>
      <c r="K206" s="51" t="s">
        <v>11</v>
      </c>
      <c r="L206" s="432">
        <v>3</v>
      </c>
      <c r="M206" s="51" t="s">
        <v>11</v>
      </c>
      <c r="N206" s="432">
        <v>3</v>
      </c>
      <c r="O206" s="51" t="s">
        <v>11</v>
      </c>
    </row>
    <row r="207" spans="1:17" ht="16.5" hidden="1" outlineLevel="1">
      <c r="A207" s="405"/>
      <c r="B207" s="405"/>
      <c r="C207" s="391"/>
      <c r="D207" s="30">
        <v>0</v>
      </c>
      <c r="E207" s="4"/>
      <c r="F207" s="434"/>
      <c r="G207" s="51" t="s">
        <v>12</v>
      </c>
      <c r="H207" s="434"/>
      <c r="I207" s="51" t="s">
        <v>12</v>
      </c>
      <c r="J207" s="434"/>
      <c r="K207" s="51" t="s">
        <v>12</v>
      </c>
      <c r="L207" s="434"/>
      <c r="M207" s="51" t="s">
        <v>12</v>
      </c>
      <c r="N207" s="434"/>
      <c r="O207" s="51" t="s">
        <v>12</v>
      </c>
    </row>
    <row r="208" spans="1:17" ht="20.25" hidden="1" customHeight="1" outlineLevel="1">
      <c r="A208" s="386" t="s">
        <v>605</v>
      </c>
      <c r="B208" s="403" t="s">
        <v>473</v>
      </c>
      <c r="C208" s="445" t="s">
        <v>609</v>
      </c>
      <c r="D208" s="30">
        <v>0.15</v>
      </c>
      <c r="E208" s="4"/>
      <c r="F208" s="409">
        <v>3</v>
      </c>
      <c r="G208" s="51" t="s">
        <v>539</v>
      </c>
      <c r="H208" s="412">
        <v>3</v>
      </c>
      <c r="I208" s="51" t="s">
        <v>540</v>
      </c>
      <c r="J208" s="432">
        <v>2</v>
      </c>
      <c r="K208" s="51"/>
      <c r="L208" s="432">
        <v>1</v>
      </c>
      <c r="M208" s="417" t="s">
        <v>525</v>
      </c>
      <c r="N208" s="432">
        <v>1</v>
      </c>
      <c r="O208" s="417" t="s">
        <v>525</v>
      </c>
    </row>
    <row r="209" spans="1:17" ht="20.25" hidden="1" customHeight="1" outlineLevel="1">
      <c r="A209" s="387"/>
      <c r="B209" s="404"/>
      <c r="C209" s="446"/>
      <c r="D209" s="30">
        <v>0.1</v>
      </c>
      <c r="E209" s="4"/>
      <c r="F209" s="410"/>
      <c r="G209" s="56" t="s">
        <v>537</v>
      </c>
      <c r="H209" s="413"/>
      <c r="I209" s="56" t="s">
        <v>608</v>
      </c>
      <c r="J209" s="433"/>
      <c r="K209" s="56" t="s">
        <v>525</v>
      </c>
      <c r="L209" s="433"/>
      <c r="M209" s="418"/>
      <c r="N209" s="433"/>
      <c r="O209" s="418"/>
    </row>
    <row r="210" spans="1:17" ht="20.25" hidden="1" customHeight="1" outlineLevel="1">
      <c r="A210" s="388"/>
      <c r="B210" s="405"/>
      <c r="C210" s="447"/>
      <c r="D210" s="30">
        <v>0</v>
      </c>
      <c r="E210" s="4"/>
      <c r="F210" s="411"/>
      <c r="G210" s="51" t="s">
        <v>606</v>
      </c>
      <c r="H210" s="414"/>
      <c r="I210" s="51" t="s">
        <v>496</v>
      </c>
      <c r="J210" s="434"/>
      <c r="K210" s="55" t="s">
        <v>610</v>
      </c>
      <c r="L210" s="434"/>
      <c r="M210" s="419"/>
      <c r="N210" s="434"/>
      <c r="O210" s="419"/>
    </row>
    <row r="211" spans="1:17" ht="20.25" hidden="1" customHeight="1" outlineLevel="1">
      <c r="A211" s="403" t="s">
        <v>611</v>
      </c>
      <c r="B211" s="403" t="s">
        <v>475</v>
      </c>
      <c r="C211" s="389" t="s">
        <v>612</v>
      </c>
      <c r="D211" s="30">
        <v>0.1</v>
      </c>
      <c r="E211" s="4"/>
      <c r="F211" s="484">
        <v>3</v>
      </c>
      <c r="G211" s="51" t="s">
        <v>539</v>
      </c>
      <c r="H211" s="412">
        <v>2</v>
      </c>
      <c r="I211" s="51" t="s">
        <v>614</v>
      </c>
      <c r="J211" s="432">
        <v>1</v>
      </c>
      <c r="K211" s="417" t="s">
        <v>11</v>
      </c>
      <c r="L211" s="432">
        <v>1</v>
      </c>
      <c r="M211" s="417" t="s">
        <v>11</v>
      </c>
      <c r="N211" s="432">
        <v>1</v>
      </c>
      <c r="O211" s="417" t="s">
        <v>11</v>
      </c>
    </row>
    <row r="212" spans="1:17" ht="20.25" hidden="1" customHeight="1" outlineLevel="1">
      <c r="A212" s="404"/>
      <c r="B212" s="404"/>
      <c r="C212" s="390"/>
      <c r="D212" s="30">
        <v>0.05</v>
      </c>
      <c r="E212" s="4"/>
      <c r="F212" s="485"/>
      <c r="G212" s="51" t="s">
        <v>607</v>
      </c>
      <c r="H212" s="413"/>
      <c r="I212" s="56" t="s">
        <v>613</v>
      </c>
      <c r="J212" s="433"/>
      <c r="K212" s="418"/>
      <c r="L212" s="433"/>
      <c r="M212" s="418"/>
      <c r="N212" s="433"/>
      <c r="O212" s="418"/>
    </row>
    <row r="213" spans="1:17" ht="20.25" hidden="1" customHeight="1" outlineLevel="1">
      <c r="A213" s="405"/>
      <c r="B213" s="405"/>
      <c r="C213" s="391"/>
      <c r="D213" s="30">
        <v>0</v>
      </c>
      <c r="E213" s="4"/>
      <c r="F213" s="486"/>
      <c r="G213" s="51" t="s">
        <v>606</v>
      </c>
      <c r="H213" s="414"/>
      <c r="I213" s="70" t="s">
        <v>608</v>
      </c>
      <c r="J213" s="434"/>
      <c r="K213" s="419"/>
      <c r="L213" s="434"/>
      <c r="M213" s="419"/>
      <c r="N213" s="434"/>
      <c r="O213" s="419"/>
    </row>
    <row r="214" spans="1:17" ht="20.25" hidden="1" customHeight="1" outlineLevel="1">
      <c r="A214" s="403" t="s">
        <v>616</v>
      </c>
      <c r="B214" s="403" t="s">
        <v>480</v>
      </c>
      <c r="C214" s="389" t="s">
        <v>65</v>
      </c>
      <c r="D214" s="30">
        <v>0.1</v>
      </c>
      <c r="E214" s="4"/>
      <c r="F214" s="409">
        <v>3</v>
      </c>
      <c r="G214" s="51" t="s">
        <v>11</v>
      </c>
      <c r="H214" s="412">
        <v>3</v>
      </c>
      <c r="I214" s="51" t="s">
        <v>11</v>
      </c>
      <c r="J214" s="432">
        <v>1</v>
      </c>
      <c r="K214" s="417" t="s">
        <v>11</v>
      </c>
      <c r="L214" s="432">
        <v>1</v>
      </c>
      <c r="M214" s="417" t="s">
        <v>11</v>
      </c>
      <c r="N214" s="432">
        <v>1</v>
      </c>
      <c r="O214" s="417" t="s">
        <v>11</v>
      </c>
      <c r="Q214" s="1" t="s">
        <v>617</v>
      </c>
    </row>
    <row r="215" spans="1:17" ht="16.5" hidden="1" outlineLevel="1">
      <c r="A215" s="405"/>
      <c r="B215" s="405"/>
      <c r="C215" s="391"/>
      <c r="D215" s="30">
        <v>0</v>
      </c>
      <c r="E215" s="4"/>
      <c r="F215" s="411"/>
      <c r="G215" s="51" t="s">
        <v>12</v>
      </c>
      <c r="H215" s="414"/>
      <c r="I215" s="51" t="s">
        <v>12</v>
      </c>
      <c r="J215" s="434"/>
      <c r="K215" s="419"/>
      <c r="L215" s="434"/>
      <c r="M215" s="419"/>
      <c r="N215" s="434"/>
      <c r="O215" s="419"/>
    </row>
    <row r="216" spans="1:17" ht="16.5" hidden="1" customHeight="1" outlineLevel="1">
      <c r="A216" s="403" t="s">
        <v>618</v>
      </c>
      <c r="B216" s="403" t="s">
        <v>554</v>
      </c>
      <c r="C216" s="389" t="s">
        <v>66</v>
      </c>
      <c r="D216" s="30">
        <v>0.05</v>
      </c>
      <c r="E216" s="4"/>
      <c r="F216" s="409">
        <v>3</v>
      </c>
      <c r="G216" s="51" t="s">
        <v>11</v>
      </c>
      <c r="H216" s="409">
        <v>3</v>
      </c>
      <c r="I216" s="51" t="s">
        <v>11</v>
      </c>
      <c r="J216" s="409">
        <v>3</v>
      </c>
      <c r="K216" s="51" t="s">
        <v>11</v>
      </c>
      <c r="L216" s="409">
        <v>3</v>
      </c>
      <c r="M216" s="51" t="s">
        <v>11</v>
      </c>
      <c r="N216" s="409">
        <v>3</v>
      </c>
      <c r="O216" s="51" t="s">
        <v>11</v>
      </c>
    </row>
    <row r="217" spans="1:17" ht="16.5" hidden="1" customHeight="1" outlineLevel="1">
      <c r="A217" s="405"/>
      <c r="B217" s="405"/>
      <c r="C217" s="391"/>
      <c r="D217" s="30">
        <v>0</v>
      </c>
      <c r="E217" s="4"/>
      <c r="F217" s="411"/>
      <c r="G217" s="51" t="s">
        <v>12</v>
      </c>
      <c r="H217" s="411"/>
      <c r="I217" s="51" t="s">
        <v>12</v>
      </c>
      <c r="J217" s="411"/>
      <c r="K217" s="51" t="s">
        <v>12</v>
      </c>
      <c r="L217" s="411"/>
      <c r="M217" s="51" t="s">
        <v>12</v>
      </c>
      <c r="N217" s="411"/>
      <c r="O217" s="51" t="s">
        <v>12</v>
      </c>
    </row>
    <row r="218" spans="1:17" ht="16.5" hidden="1" customHeight="1" outlineLevel="1">
      <c r="A218" s="403" t="s">
        <v>619</v>
      </c>
      <c r="B218" s="403" t="s">
        <v>482</v>
      </c>
      <c r="C218" s="389" t="s">
        <v>620</v>
      </c>
      <c r="D218" s="30">
        <v>0.05</v>
      </c>
      <c r="E218" s="4"/>
      <c r="F218" s="443">
        <v>3</v>
      </c>
      <c r="G218" s="51" t="s">
        <v>11</v>
      </c>
      <c r="H218" s="426">
        <v>1</v>
      </c>
      <c r="I218" s="417" t="s">
        <v>11</v>
      </c>
      <c r="J218" s="426">
        <v>1</v>
      </c>
      <c r="K218" s="417" t="s">
        <v>11</v>
      </c>
      <c r="L218" s="426">
        <v>1</v>
      </c>
      <c r="M218" s="417" t="s">
        <v>11</v>
      </c>
      <c r="N218" s="426">
        <v>1</v>
      </c>
      <c r="O218" s="417" t="s">
        <v>11</v>
      </c>
    </row>
    <row r="219" spans="1:17" ht="16.5" hidden="1" outlineLevel="1">
      <c r="A219" s="405"/>
      <c r="B219" s="405"/>
      <c r="C219" s="391"/>
      <c r="D219" s="30">
        <v>0</v>
      </c>
      <c r="E219" s="4"/>
      <c r="F219" s="442"/>
      <c r="G219" s="51" t="s">
        <v>12</v>
      </c>
      <c r="H219" s="408"/>
      <c r="I219" s="419"/>
      <c r="J219" s="408"/>
      <c r="K219" s="419"/>
      <c r="L219" s="408"/>
      <c r="M219" s="419"/>
      <c r="N219" s="408"/>
      <c r="O219" s="419"/>
    </row>
    <row r="220" spans="1:17" ht="20.25" hidden="1" customHeight="1" outlineLevel="1">
      <c r="A220" s="403" t="s">
        <v>621</v>
      </c>
      <c r="B220" s="403" t="s">
        <v>484</v>
      </c>
      <c r="C220" s="389" t="s">
        <v>67</v>
      </c>
      <c r="D220" s="30">
        <v>0.05</v>
      </c>
      <c r="E220" s="4"/>
      <c r="F220" s="409">
        <v>3</v>
      </c>
      <c r="G220" s="51" t="s">
        <v>11</v>
      </c>
      <c r="H220" s="409">
        <v>3</v>
      </c>
      <c r="I220" s="51" t="s">
        <v>11</v>
      </c>
      <c r="J220" s="409">
        <v>3</v>
      </c>
      <c r="K220" s="51" t="s">
        <v>11</v>
      </c>
      <c r="L220" s="409">
        <v>3</v>
      </c>
      <c r="M220" s="51" t="s">
        <v>11</v>
      </c>
      <c r="N220" s="409">
        <v>3</v>
      </c>
      <c r="O220" s="51" t="s">
        <v>11</v>
      </c>
    </row>
    <row r="221" spans="1:17" ht="20.25" hidden="1" customHeight="1" outlineLevel="1">
      <c r="A221" s="405"/>
      <c r="B221" s="405"/>
      <c r="C221" s="391"/>
      <c r="D221" s="30">
        <v>0</v>
      </c>
      <c r="E221" s="4"/>
      <c r="F221" s="411"/>
      <c r="G221" s="51" t="s">
        <v>12</v>
      </c>
      <c r="H221" s="411"/>
      <c r="I221" s="51" t="s">
        <v>12</v>
      </c>
      <c r="J221" s="411"/>
      <c r="K221" s="51" t="s">
        <v>12</v>
      </c>
      <c r="L221" s="411"/>
      <c r="M221" s="51" t="s">
        <v>12</v>
      </c>
      <c r="N221" s="411"/>
      <c r="O221" s="51" t="s">
        <v>12</v>
      </c>
    </row>
    <row r="222" spans="1:17" ht="33" hidden="1" customHeight="1" outlineLevel="1">
      <c r="A222" s="42" t="s">
        <v>622</v>
      </c>
      <c r="B222" s="42" t="s">
        <v>475</v>
      </c>
      <c r="C222" s="482" t="s">
        <v>707</v>
      </c>
      <c r="D222" s="30">
        <v>0</v>
      </c>
      <c r="E222" s="4"/>
      <c r="F222" s="45">
        <v>1</v>
      </c>
      <c r="G222" s="51" t="s">
        <v>11</v>
      </c>
      <c r="H222" s="46">
        <v>1</v>
      </c>
      <c r="I222" s="51" t="s">
        <v>11</v>
      </c>
      <c r="J222" s="46">
        <v>1</v>
      </c>
      <c r="K222" s="51" t="s">
        <v>11</v>
      </c>
      <c r="L222" s="46">
        <v>1</v>
      </c>
      <c r="M222" s="51" t="s">
        <v>11</v>
      </c>
      <c r="N222" s="46">
        <v>1</v>
      </c>
      <c r="O222" s="51" t="s">
        <v>11</v>
      </c>
    </row>
    <row r="223" spans="1:17" hidden="1" outlineLevel="1">
      <c r="A223" s="42"/>
      <c r="B223" s="42"/>
      <c r="C223" s="483"/>
      <c r="D223" s="30"/>
      <c r="E223" s="4"/>
      <c r="F223" s="45"/>
      <c r="G223" s="51"/>
      <c r="H223" s="46"/>
      <c r="I223" s="51"/>
      <c r="J223" s="46"/>
      <c r="K223" s="51"/>
      <c r="L223" s="46"/>
      <c r="M223" s="51"/>
      <c r="N223" s="46"/>
      <c r="O223" s="51"/>
    </row>
    <row r="224" spans="1:17" hidden="1" outlineLevel="1">
      <c r="A224" s="42" t="s">
        <v>623</v>
      </c>
      <c r="B224" s="42"/>
      <c r="C224" s="4" t="s">
        <v>708</v>
      </c>
      <c r="D224" s="30"/>
      <c r="E224" s="4"/>
      <c r="F224" s="45">
        <v>3</v>
      </c>
      <c r="G224" s="51">
        <v>3</v>
      </c>
      <c r="H224" s="46">
        <v>2</v>
      </c>
      <c r="I224" s="51">
        <v>2</v>
      </c>
      <c r="J224" s="46">
        <v>2</v>
      </c>
      <c r="K224" s="51">
        <v>2</v>
      </c>
      <c r="L224" s="46">
        <v>1</v>
      </c>
      <c r="M224" s="51">
        <v>1</v>
      </c>
      <c r="N224" s="46">
        <v>1</v>
      </c>
      <c r="O224" s="51">
        <v>1</v>
      </c>
    </row>
    <row r="225" spans="1:17" ht="16.5" hidden="1" customHeight="1" outlineLevel="1">
      <c r="A225" s="403" t="s">
        <v>624</v>
      </c>
      <c r="B225" s="403" t="s">
        <v>487</v>
      </c>
      <c r="C225" s="389" t="s">
        <v>68</v>
      </c>
      <c r="D225" s="30">
        <v>0.05</v>
      </c>
      <c r="E225" s="4"/>
      <c r="F225" s="409">
        <v>3</v>
      </c>
      <c r="G225" s="51" t="s">
        <v>11</v>
      </c>
      <c r="H225" s="409">
        <v>3</v>
      </c>
      <c r="I225" s="51" t="s">
        <v>11</v>
      </c>
      <c r="J225" s="441">
        <v>1</v>
      </c>
      <c r="K225" s="417" t="s">
        <v>11</v>
      </c>
      <c r="L225" s="441">
        <v>1</v>
      </c>
      <c r="M225" s="417" t="s">
        <v>11</v>
      </c>
      <c r="N225" s="441">
        <v>1</v>
      </c>
      <c r="O225" s="417" t="s">
        <v>11</v>
      </c>
    </row>
    <row r="226" spans="1:17" ht="16.5" hidden="1" customHeight="1" outlineLevel="1">
      <c r="A226" s="405"/>
      <c r="B226" s="405"/>
      <c r="C226" s="391"/>
      <c r="D226" s="30">
        <v>0</v>
      </c>
      <c r="E226" s="4"/>
      <c r="F226" s="411"/>
      <c r="G226" s="51" t="s">
        <v>12</v>
      </c>
      <c r="H226" s="411"/>
      <c r="I226" s="51" t="s">
        <v>12</v>
      </c>
      <c r="J226" s="442"/>
      <c r="K226" s="419"/>
      <c r="L226" s="442"/>
      <c r="M226" s="419"/>
      <c r="N226" s="442"/>
      <c r="O226" s="419"/>
    </row>
    <row r="227" spans="1:17" ht="16.5" hidden="1" customHeight="1" outlineLevel="1">
      <c r="A227" s="403" t="s">
        <v>625</v>
      </c>
      <c r="B227" s="403" t="s">
        <v>648</v>
      </c>
      <c r="C227" s="389" t="s">
        <v>89</v>
      </c>
      <c r="D227" s="30">
        <v>0.05</v>
      </c>
      <c r="E227" s="4"/>
      <c r="F227" s="425">
        <v>3</v>
      </c>
      <c r="G227" s="51" t="s">
        <v>626</v>
      </c>
      <c r="H227" s="426">
        <v>3</v>
      </c>
      <c r="I227" s="51" t="s">
        <v>626</v>
      </c>
      <c r="J227" s="426">
        <v>3</v>
      </c>
      <c r="K227" s="51" t="s">
        <v>626</v>
      </c>
      <c r="L227" s="426">
        <v>1</v>
      </c>
      <c r="M227" s="417" t="s">
        <v>626</v>
      </c>
      <c r="N227" s="426">
        <v>1</v>
      </c>
      <c r="O227" s="417" t="s">
        <v>626</v>
      </c>
      <c r="Q227" s="1" t="s">
        <v>649</v>
      </c>
    </row>
    <row r="228" spans="1:17" ht="16.5" hidden="1" outlineLevel="1">
      <c r="A228" s="405"/>
      <c r="B228" s="405"/>
      <c r="C228" s="391"/>
      <c r="D228" s="30">
        <v>0</v>
      </c>
      <c r="E228" s="4"/>
      <c r="F228" s="408"/>
      <c r="G228" s="51" t="s">
        <v>12</v>
      </c>
      <c r="H228" s="408"/>
      <c r="I228" s="51" t="s">
        <v>12</v>
      </c>
      <c r="J228" s="408"/>
      <c r="K228" s="51" t="s">
        <v>12</v>
      </c>
      <c r="L228" s="408"/>
      <c r="M228" s="419"/>
      <c r="N228" s="408"/>
      <c r="O228" s="419"/>
    </row>
    <row r="229" spans="1:17" ht="16.5" hidden="1" outlineLevel="1">
      <c r="A229" s="403" t="s">
        <v>627</v>
      </c>
      <c r="B229" s="403" t="s">
        <v>628</v>
      </c>
      <c r="C229" s="389" t="s">
        <v>629</v>
      </c>
      <c r="D229" s="30">
        <v>0.1</v>
      </c>
      <c r="E229" s="4"/>
      <c r="F229" s="425">
        <v>3</v>
      </c>
      <c r="G229" s="51" t="s">
        <v>626</v>
      </c>
      <c r="H229" s="425">
        <v>3</v>
      </c>
      <c r="I229" s="51" t="s">
        <v>626</v>
      </c>
      <c r="J229" s="425">
        <v>3</v>
      </c>
      <c r="K229" s="51" t="s">
        <v>626</v>
      </c>
      <c r="L229" s="425">
        <v>3</v>
      </c>
      <c r="M229" s="51" t="s">
        <v>626</v>
      </c>
      <c r="N229" s="425">
        <v>3</v>
      </c>
      <c r="O229" s="51" t="s">
        <v>626</v>
      </c>
    </row>
    <row r="230" spans="1:17" ht="16.5" hidden="1" outlineLevel="1">
      <c r="A230" s="405"/>
      <c r="B230" s="405"/>
      <c r="C230" s="391"/>
      <c r="D230" s="30">
        <v>0</v>
      </c>
      <c r="E230" s="4"/>
      <c r="F230" s="408"/>
      <c r="G230" s="51" t="s">
        <v>12</v>
      </c>
      <c r="H230" s="408"/>
      <c r="I230" s="51" t="s">
        <v>12</v>
      </c>
      <c r="J230" s="408"/>
      <c r="K230" s="51" t="s">
        <v>12</v>
      </c>
      <c r="L230" s="408"/>
      <c r="M230" s="51" t="s">
        <v>12</v>
      </c>
      <c r="N230" s="408"/>
      <c r="O230" s="51" t="s">
        <v>12</v>
      </c>
    </row>
    <row r="231" spans="1:17" ht="49.5" hidden="1" outlineLevel="1">
      <c r="A231" s="403" t="s">
        <v>627</v>
      </c>
      <c r="B231" s="403" t="s">
        <v>630</v>
      </c>
      <c r="C231" s="389" t="s">
        <v>93</v>
      </c>
      <c r="D231" s="30">
        <v>0.15</v>
      </c>
      <c r="E231" s="4"/>
      <c r="F231" s="409">
        <v>3</v>
      </c>
      <c r="G231" s="56" t="s">
        <v>633</v>
      </c>
      <c r="H231" s="409">
        <v>3</v>
      </c>
      <c r="I231" s="56" t="s">
        <v>633</v>
      </c>
      <c r="J231" s="409">
        <v>3</v>
      </c>
      <c r="K231" s="56" t="s">
        <v>633</v>
      </c>
      <c r="L231" s="409">
        <v>3</v>
      </c>
      <c r="M231" s="56" t="s">
        <v>633</v>
      </c>
      <c r="N231" s="409">
        <v>3</v>
      </c>
      <c r="O231" s="56" t="s">
        <v>633</v>
      </c>
    </row>
    <row r="232" spans="1:17" ht="16.5" hidden="1" outlineLevel="1">
      <c r="A232" s="404"/>
      <c r="B232" s="404"/>
      <c r="C232" s="390"/>
      <c r="D232" s="30">
        <v>0.1</v>
      </c>
      <c r="E232" s="4"/>
      <c r="F232" s="410"/>
      <c r="G232" s="56" t="s">
        <v>631</v>
      </c>
      <c r="H232" s="410"/>
      <c r="I232" s="56" t="s">
        <v>631</v>
      </c>
      <c r="J232" s="410"/>
      <c r="K232" s="56" t="s">
        <v>631</v>
      </c>
      <c r="L232" s="410"/>
      <c r="M232" s="56" t="s">
        <v>631</v>
      </c>
      <c r="N232" s="410"/>
      <c r="O232" s="56" t="s">
        <v>631</v>
      </c>
    </row>
    <row r="233" spans="1:17" ht="33" hidden="1" outlineLevel="1">
      <c r="A233" s="404"/>
      <c r="B233" s="404"/>
      <c r="C233" s="390"/>
      <c r="D233" s="30">
        <v>0.05</v>
      </c>
      <c r="E233" s="4"/>
      <c r="F233" s="410"/>
      <c r="G233" s="56" t="s">
        <v>632</v>
      </c>
      <c r="H233" s="410"/>
      <c r="I233" s="56" t="s">
        <v>632</v>
      </c>
      <c r="J233" s="410"/>
      <c r="K233" s="56" t="s">
        <v>632</v>
      </c>
      <c r="L233" s="410"/>
      <c r="M233" s="56" t="s">
        <v>632</v>
      </c>
      <c r="N233" s="410"/>
      <c r="O233" s="56" t="s">
        <v>632</v>
      </c>
    </row>
    <row r="234" spans="1:17" ht="16.5" hidden="1" outlineLevel="1">
      <c r="A234" s="405"/>
      <c r="B234" s="405"/>
      <c r="C234" s="391"/>
      <c r="D234" s="30">
        <v>0</v>
      </c>
      <c r="E234" s="4"/>
      <c r="F234" s="411"/>
      <c r="G234" s="56" t="s">
        <v>562</v>
      </c>
      <c r="H234" s="411"/>
      <c r="I234" s="56" t="s">
        <v>562</v>
      </c>
      <c r="J234" s="411"/>
      <c r="K234" s="56" t="s">
        <v>562</v>
      </c>
      <c r="L234" s="411"/>
      <c r="M234" s="56" t="s">
        <v>562</v>
      </c>
      <c r="N234" s="411"/>
      <c r="O234" s="56" t="s">
        <v>562</v>
      </c>
    </row>
    <row r="235" spans="1:17" ht="20.25" hidden="1" customHeight="1" outlineLevel="1">
      <c r="A235" s="403" t="s">
        <v>634</v>
      </c>
      <c r="B235" s="403" t="s">
        <v>635</v>
      </c>
      <c r="C235" s="389" t="s">
        <v>94</v>
      </c>
      <c r="D235" s="30">
        <v>0.15</v>
      </c>
      <c r="E235" s="4"/>
      <c r="F235" s="409">
        <v>3</v>
      </c>
      <c r="G235" s="56" t="s">
        <v>636</v>
      </c>
      <c r="H235" s="409">
        <v>3</v>
      </c>
      <c r="I235" s="56" t="s">
        <v>636</v>
      </c>
      <c r="J235" s="409">
        <v>3</v>
      </c>
      <c r="K235" s="56" t="s">
        <v>636</v>
      </c>
      <c r="L235" s="409">
        <v>3</v>
      </c>
      <c r="M235" s="56" t="s">
        <v>636</v>
      </c>
      <c r="N235" s="409">
        <v>3</v>
      </c>
      <c r="O235" s="56" t="s">
        <v>636</v>
      </c>
    </row>
    <row r="236" spans="1:17" ht="20.25" hidden="1" customHeight="1" outlineLevel="1">
      <c r="A236" s="404"/>
      <c r="B236" s="404"/>
      <c r="C236" s="390"/>
      <c r="D236" s="30">
        <v>0.1</v>
      </c>
      <c r="E236" s="4"/>
      <c r="F236" s="410"/>
      <c r="G236" s="56" t="s">
        <v>631</v>
      </c>
      <c r="H236" s="410"/>
      <c r="I236" s="56" t="s">
        <v>631</v>
      </c>
      <c r="J236" s="410"/>
      <c r="K236" s="56" t="s">
        <v>631</v>
      </c>
      <c r="L236" s="410"/>
      <c r="M236" s="56" t="s">
        <v>631</v>
      </c>
      <c r="N236" s="410"/>
      <c r="O236" s="56" t="s">
        <v>631</v>
      </c>
    </row>
    <row r="237" spans="1:17" ht="20.25" hidden="1" customHeight="1" outlineLevel="1">
      <c r="A237" s="404"/>
      <c r="B237" s="404"/>
      <c r="C237" s="390"/>
      <c r="D237" s="30">
        <v>0.05</v>
      </c>
      <c r="E237" s="4"/>
      <c r="F237" s="410"/>
      <c r="G237" s="56" t="s">
        <v>632</v>
      </c>
      <c r="H237" s="410"/>
      <c r="I237" s="56" t="s">
        <v>632</v>
      </c>
      <c r="J237" s="410"/>
      <c r="K237" s="56" t="s">
        <v>632</v>
      </c>
      <c r="L237" s="410"/>
      <c r="M237" s="56" t="s">
        <v>632</v>
      </c>
      <c r="N237" s="410"/>
      <c r="O237" s="56" t="s">
        <v>632</v>
      </c>
    </row>
    <row r="238" spans="1:17" ht="20.25" hidden="1" customHeight="1" outlineLevel="1">
      <c r="A238" s="405"/>
      <c r="B238" s="405"/>
      <c r="C238" s="391"/>
      <c r="D238" s="30">
        <v>0</v>
      </c>
      <c r="E238" s="4"/>
      <c r="F238" s="411"/>
      <c r="G238" s="56" t="s">
        <v>562</v>
      </c>
      <c r="H238" s="411"/>
      <c r="I238" s="56" t="s">
        <v>562</v>
      </c>
      <c r="J238" s="411"/>
      <c r="K238" s="56" t="s">
        <v>562</v>
      </c>
      <c r="L238" s="411"/>
      <c r="M238" s="56" t="s">
        <v>562</v>
      </c>
      <c r="N238" s="411"/>
      <c r="O238" s="56" t="s">
        <v>562</v>
      </c>
    </row>
    <row r="239" spans="1:17" ht="32.25" hidden="1" customHeight="1" outlineLevel="1">
      <c r="A239" s="403" t="s">
        <v>637</v>
      </c>
      <c r="B239" s="403" t="s">
        <v>638</v>
      </c>
      <c r="C239" s="389" t="s">
        <v>95</v>
      </c>
      <c r="D239" s="30">
        <v>0.25</v>
      </c>
      <c r="E239" s="4"/>
      <c r="F239" s="409">
        <v>3</v>
      </c>
      <c r="G239" s="56" t="s">
        <v>641</v>
      </c>
      <c r="H239" s="409">
        <v>3</v>
      </c>
      <c r="I239" s="56" t="s">
        <v>641</v>
      </c>
      <c r="J239" s="409">
        <v>3</v>
      </c>
      <c r="K239" s="56" t="s">
        <v>641</v>
      </c>
      <c r="L239" s="409">
        <v>3</v>
      </c>
      <c r="M239" s="56" t="s">
        <v>641</v>
      </c>
      <c r="N239" s="409">
        <v>3</v>
      </c>
      <c r="O239" s="56" t="s">
        <v>641</v>
      </c>
    </row>
    <row r="240" spans="1:17" ht="66" hidden="1" outlineLevel="1">
      <c r="A240" s="404"/>
      <c r="B240" s="404"/>
      <c r="C240" s="390"/>
      <c r="D240" s="30">
        <v>0.15</v>
      </c>
      <c r="E240" s="4"/>
      <c r="F240" s="410"/>
      <c r="G240" s="56" t="s">
        <v>640</v>
      </c>
      <c r="H240" s="410"/>
      <c r="I240" s="56" t="s">
        <v>640</v>
      </c>
      <c r="J240" s="410"/>
      <c r="K240" s="56" t="s">
        <v>640</v>
      </c>
      <c r="L240" s="410"/>
      <c r="M240" s="56" t="s">
        <v>640</v>
      </c>
      <c r="N240" s="410"/>
      <c r="O240" s="56" t="s">
        <v>640</v>
      </c>
    </row>
    <row r="241" spans="1:19" ht="33" hidden="1" outlineLevel="1">
      <c r="A241" s="404"/>
      <c r="B241" s="404"/>
      <c r="C241" s="390"/>
      <c r="D241" s="30">
        <v>0.1</v>
      </c>
      <c r="E241" s="4"/>
      <c r="F241" s="410"/>
      <c r="G241" s="56" t="s">
        <v>639</v>
      </c>
      <c r="H241" s="410"/>
      <c r="I241" s="56" t="s">
        <v>639</v>
      </c>
      <c r="J241" s="410"/>
      <c r="K241" s="56" t="s">
        <v>639</v>
      </c>
      <c r="L241" s="410"/>
      <c r="M241" s="56" t="s">
        <v>639</v>
      </c>
      <c r="N241" s="410"/>
      <c r="O241" s="56" t="s">
        <v>639</v>
      </c>
    </row>
    <row r="242" spans="1:19" ht="16.5" hidden="1" outlineLevel="1">
      <c r="A242" s="405"/>
      <c r="B242" s="405"/>
      <c r="C242" s="391"/>
      <c r="D242" s="30">
        <v>0</v>
      </c>
      <c r="E242" s="4"/>
      <c r="F242" s="411"/>
      <c r="G242" s="56" t="s">
        <v>562</v>
      </c>
      <c r="H242" s="411"/>
      <c r="I242" s="56" t="s">
        <v>562</v>
      </c>
      <c r="J242" s="411"/>
      <c r="K242" s="56" t="s">
        <v>562</v>
      </c>
      <c r="L242" s="411"/>
      <c r="M242" s="56" t="s">
        <v>562</v>
      </c>
      <c r="N242" s="411"/>
      <c r="O242" s="56" t="s">
        <v>562</v>
      </c>
    </row>
    <row r="243" spans="1:19" ht="33" hidden="1" outlineLevel="1">
      <c r="A243" s="403" t="s">
        <v>642</v>
      </c>
      <c r="B243" s="403" t="s">
        <v>643</v>
      </c>
      <c r="C243" s="389" t="s">
        <v>90</v>
      </c>
      <c r="D243" s="30">
        <v>0.1</v>
      </c>
      <c r="E243" s="4"/>
      <c r="F243" s="409">
        <v>3</v>
      </c>
      <c r="G243" s="56" t="s">
        <v>644</v>
      </c>
      <c r="H243" s="409">
        <v>3</v>
      </c>
      <c r="I243" s="56" t="s">
        <v>644</v>
      </c>
      <c r="J243" s="432">
        <v>2</v>
      </c>
      <c r="K243" s="51"/>
      <c r="L243" s="432">
        <v>1</v>
      </c>
      <c r="M243" s="430" t="s">
        <v>644</v>
      </c>
      <c r="N243" s="432">
        <v>1</v>
      </c>
      <c r="O243" s="430" t="s">
        <v>644</v>
      </c>
    </row>
    <row r="244" spans="1:19" ht="33" hidden="1" outlineLevel="1">
      <c r="A244" s="404"/>
      <c r="B244" s="404"/>
      <c r="C244" s="390"/>
      <c r="D244" s="30">
        <v>0.05</v>
      </c>
      <c r="E244" s="4"/>
      <c r="F244" s="410"/>
      <c r="G244" s="56" t="s">
        <v>645</v>
      </c>
      <c r="H244" s="410"/>
      <c r="I244" s="56" t="s">
        <v>645</v>
      </c>
      <c r="J244" s="433"/>
      <c r="K244" s="56" t="s">
        <v>644</v>
      </c>
      <c r="L244" s="433"/>
      <c r="M244" s="435"/>
      <c r="N244" s="433"/>
      <c r="O244" s="435"/>
    </row>
    <row r="245" spans="1:19" ht="33" hidden="1" outlineLevel="1">
      <c r="A245" s="405"/>
      <c r="B245" s="405"/>
      <c r="C245" s="391"/>
      <c r="D245" s="30">
        <v>0</v>
      </c>
      <c r="E245" s="4"/>
      <c r="F245" s="411"/>
      <c r="G245" s="56" t="s">
        <v>562</v>
      </c>
      <c r="H245" s="411"/>
      <c r="I245" s="56" t="s">
        <v>562</v>
      </c>
      <c r="J245" s="434"/>
      <c r="K245" s="70" t="s">
        <v>645</v>
      </c>
      <c r="L245" s="434"/>
      <c r="M245" s="431"/>
      <c r="N245" s="434"/>
      <c r="O245" s="431"/>
    </row>
    <row r="246" spans="1:19" ht="33" hidden="1" outlineLevel="1">
      <c r="A246" s="403" t="s">
        <v>646</v>
      </c>
      <c r="B246" s="403" t="s">
        <v>650</v>
      </c>
      <c r="C246" s="389" t="s">
        <v>91</v>
      </c>
      <c r="D246" s="30">
        <v>0.1</v>
      </c>
      <c r="E246" s="4"/>
      <c r="F246" s="409">
        <v>3</v>
      </c>
      <c r="G246" s="56" t="s">
        <v>644</v>
      </c>
      <c r="H246" s="409">
        <v>3</v>
      </c>
      <c r="I246" s="56" t="s">
        <v>644</v>
      </c>
      <c r="J246" s="432">
        <v>2</v>
      </c>
      <c r="K246" s="56" t="s">
        <v>647</v>
      </c>
      <c r="L246" s="432">
        <v>2</v>
      </c>
      <c r="M246" s="56"/>
      <c r="N246" s="432">
        <v>2</v>
      </c>
      <c r="O246" s="56"/>
    </row>
    <row r="247" spans="1:19" ht="33" hidden="1" outlineLevel="1">
      <c r="A247" s="404"/>
      <c r="B247" s="404"/>
      <c r="C247" s="390"/>
      <c r="D247" s="30">
        <v>0.05</v>
      </c>
      <c r="E247" s="4"/>
      <c r="F247" s="410"/>
      <c r="G247" s="56" t="s">
        <v>645</v>
      </c>
      <c r="H247" s="410"/>
      <c r="I247" s="56" t="s">
        <v>645</v>
      </c>
      <c r="J247" s="433"/>
      <c r="K247" s="56" t="s">
        <v>644</v>
      </c>
      <c r="L247" s="433"/>
      <c r="M247" s="56" t="s">
        <v>647</v>
      </c>
      <c r="N247" s="433"/>
      <c r="O247" s="56" t="s">
        <v>647</v>
      </c>
    </row>
    <row r="248" spans="1:19" ht="33" hidden="1" outlineLevel="1">
      <c r="A248" s="405"/>
      <c r="B248" s="405"/>
      <c r="C248" s="391"/>
      <c r="D248" s="30">
        <v>0</v>
      </c>
      <c r="E248" s="4"/>
      <c r="F248" s="411"/>
      <c r="G248" s="56" t="s">
        <v>562</v>
      </c>
      <c r="H248" s="411"/>
      <c r="I248" s="56" t="s">
        <v>562</v>
      </c>
      <c r="J248" s="434"/>
      <c r="K248" s="70" t="s">
        <v>645</v>
      </c>
      <c r="L248" s="434"/>
      <c r="M248" s="70" t="s">
        <v>644</v>
      </c>
      <c r="N248" s="434"/>
      <c r="O248" s="70" t="s">
        <v>644</v>
      </c>
    </row>
    <row r="249" spans="1:19" ht="16.5" hidden="1" outlineLevel="1">
      <c r="A249" s="403" t="s">
        <v>651</v>
      </c>
      <c r="B249" s="403" t="s">
        <v>652</v>
      </c>
      <c r="C249" s="389" t="s">
        <v>96</v>
      </c>
      <c r="D249" s="30">
        <v>0.15</v>
      </c>
      <c r="E249" s="4"/>
      <c r="F249" s="409">
        <v>3</v>
      </c>
      <c r="G249" s="51" t="s">
        <v>525</v>
      </c>
      <c r="H249" s="409">
        <v>3</v>
      </c>
      <c r="I249" s="51" t="s">
        <v>525</v>
      </c>
      <c r="J249" s="409">
        <v>3</v>
      </c>
      <c r="K249" s="51" t="s">
        <v>525</v>
      </c>
      <c r="L249" s="409">
        <v>3</v>
      </c>
      <c r="M249" s="51" t="s">
        <v>525</v>
      </c>
      <c r="N249" s="409">
        <v>3</v>
      </c>
      <c r="O249" s="51" t="s">
        <v>525</v>
      </c>
    </row>
    <row r="250" spans="1:19" ht="17.25" hidden="1" outlineLevel="1" thickBot="1">
      <c r="A250" s="405"/>
      <c r="B250" s="405"/>
      <c r="C250" s="391"/>
      <c r="D250" s="30">
        <v>0</v>
      </c>
      <c r="E250" s="4"/>
      <c r="F250" s="411"/>
      <c r="G250" s="51" t="s">
        <v>12</v>
      </c>
      <c r="H250" s="411"/>
      <c r="I250" s="51" t="s">
        <v>12</v>
      </c>
      <c r="J250" s="411"/>
      <c r="K250" s="51" t="s">
        <v>12</v>
      </c>
      <c r="L250" s="411"/>
      <c r="M250" s="51" t="s">
        <v>12</v>
      </c>
      <c r="N250" s="411"/>
      <c r="O250" s="51" t="s">
        <v>12</v>
      </c>
    </row>
    <row r="251" spans="1:19" ht="20.25" hidden="1" customHeight="1" outlineLevel="1">
      <c r="A251" s="403" t="s">
        <v>653</v>
      </c>
      <c r="B251" s="403" t="s">
        <v>654</v>
      </c>
      <c r="C251" s="389" t="s">
        <v>656</v>
      </c>
      <c r="D251" s="30">
        <v>0.1</v>
      </c>
      <c r="E251" s="4"/>
      <c r="F251" s="425">
        <v>3</v>
      </c>
      <c r="G251" s="51" t="s">
        <v>659</v>
      </c>
      <c r="H251" s="425">
        <v>3</v>
      </c>
      <c r="I251" s="51" t="s">
        <v>659</v>
      </c>
      <c r="J251" s="412">
        <v>2</v>
      </c>
      <c r="K251" s="51"/>
      <c r="L251" s="412">
        <v>2</v>
      </c>
      <c r="M251" s="51"/>
      <c r="N251" s="412">
        <v>2</v>
      </c>
      <c r="O251" s="51"/>
      <c r="Q251" s="1" t="s">
        <v>655</v>
      </c>
      <c r="R251" s="75" t="s">
        <v>660</v>
      </c>
    </row>
    <row r="252" spans="1:19" ht="20.25" hidden="1" customHeight="1" outlineLevel="1">
      <c r="A252" s="404"/>
      <c r="B252" s="404"/>
      <c r="C252" s="390"/>
      <c r="D252" s="30">
        <v>0.05</v>
      </c>
      <c r="E252" s="4"/>
      <c r="F252" s="407"/>
      <c r="G252" s="51" t="s">
        <v>658</v>
      </c>
      <c r="H252" s="407"/>
      <c r="I252" s="51" t="s">
        <v>658</v>
      </c>
      <c r="J252" s="413"/>
      <c r="K252" s="51" t="s">
        <v>659</v>
      </c>
      <c r="L252" s="413"/>
      <c r="M252" s="51" t="s">
        <v>659</v>
      </c>
      <c r="N252" s="413"/>
      <c r="O252" s="51" t="s">
        <v>659</v>
      </c>
      <c r="Q252" s="1">
        <f>300*0.05</f>
        <v>15</v>
      </c>
      <c r="R252" s="76" t="s">
        <v>661</v>
      </c>
      <c r="S252" s="1">
        <f>300*0.05</f>
        <v>15</v>
      </c>
    </row>
    <row r="253" spans="1:19" ht="20.25" hidden="1" customHeight="1" outlineLevel="1">
      <c r="A253" s="404"/>
      <c r="B253" s="404"/>
      <c r="C253" s="390"/>
      <c r="D253" s="30">
        <v>0</v>
      </c>
      <c r="E253" s="4"/>
      <c r="F253" s="407"/>
      <c r="G253" s="51" t="s">
        <v>657</v>
      </c>
      <c r="H253" s="407"/>
      <c r="I253" s="51" t="s">
        <v>657</v>
      </c>
      <c r="J253" s="413"/>
      <c r="K253" s="55" t="s">
        <v>658</v>
      </c>
      <c r="L253" s="413"/>
      <c r="M253" s="55" t="s">
        <v>658</v>
      </c>
      <c r="N253" s="413"/>
      <c r="O253" s="55" t="s">
        <v>658</v>
      </c>
      <c r="Q253" s="1">
        <f>300*0.08</f>
        <v>24</v>
      </c>
      <c r="R253" s="76" t="s">
        <v>662</v>
      </c>
    </row>
    <row r="254" spans="1:19" ht="20.25" hidden="1" customHeight="1" outlineLevel="1" thickBot="1">
      <c r="A254" s="405"/>
      <c r="B254" s="405"/>
      <c r="C254" s="391"/>
      <c r="D254" s="30">
        <v>-0.1</v>
      </c>
      <c r="E254" s="4"/>
      <c r="F254" s="408"/>
      <c r="G254" s="51" t="s">
        <v>562</v>
      </c>
      <c r="H254" s="408"/>
      <c r="I254" s="51" t="s">
        <v>562</v>
      </c>
      <c r="J254" s="414"/>
      <c r="K254" s="51"/>
      <c r="L254" s="414"/>
      <c r="M254" s="51"/>
      <c r="N254" s="414"/>
      <c r="O254" s="51"/>
      <c r="R254" s="74" t="s">
        <v>12</v>
      </c>
    </row>
    <row r="255" spans="1:19" ht="20.25" hidden="1" customHeight="1" outlineLevel="1">
      <c r="A255" s="403" t="s">
        <v>663</v>
      </c>
      <c r="B255" s="403" t="s">
        <v>664</v>
      </c>
      <c r="C255" s="389" t="s">
        <v>97</v>
      </c>
      <c r="D255" s="30">
        <v>0.05</v>
      </c>
      <c r="E255" s="4"/>
      <c r="F255" s="409">
        <v>3</v>
      </c>
      <c r="G255" s="51" t="s">
        <v>525</v>
      </c>
      <c r="H255" s="412">
        <v>3</v>
      </c>
      <c r="I255" s="51" t="s">
        <v>525</v>
      </c>
      <c r="J255" s="412">
        <v>3</v>
      </c>
      <c r="K255" s="51" t="s">
        <v>525</v>
      </c>
      <c r="L255" s="412">
        <v>3</v>
      </c>
      <c r="M255" s="51" t="s">
        <v>525</v>
      </c>
      <c r="N255" s="412">
        <v>3</v>
      </c>
      <c r="O255" s="51" t="s">
        <v>525</v>
      </c>
    </row>
    <row r="256" spans="1:19" ht="19.5" hidden="1" customHeight="1" outlineLevel="1">
      <c r="A256" s="405"/>
      <c r="B256" s="405"/>
      <c r="C256" s="391"/>
      <c r="D256" s="30">
        <v>0</v>
      </c>
      <c r="E256" s="4"/>
      <c r="F256" s="411"/>
      <c r="G256" s="51" t="s">
        <v>12</v>
      </c>
      <c r="H256" s="414"/>
      <c r="I256" s="51" t="s">
        <v>12</v>
      </c>
      <c r="J256" s="414"/>
      <c r="K256" s="51" t="s">
        <v>12</v>
      </c>
      <c r="L256" s="414"/>
      <c r="M256" s="51" t="s">
        <v>12</v>
      </c>
      <c r="N256" s="414"/>
      <c r="O256" s="51" t="s">
        <v>12</v>
      </c>
    </row>
    <row r="257" spans="1:17" ht="33" hidden="1" outlineLevel="1">
      <c r="A257" s="439" t="s">
        <v>665</v>
      </c>
      <c r="B257" s="403"/>
      <c r="C257" s="389" t="s">
        <v>161</v>
      </c>
      <c r="D257" s="30">
        <v>0.1</v>
      </c>
      <c r="E257" s="4"/>
      <c r="F257" s="409">
        <v>3</v>
      </c>
      <c r="G257" s="56" t="s">
        <v>666</v>
      </c>
      <c r="H257" s="409">
        <v>3</v>
      </c>
      <c r="I257" s="56" t="s">
        <v>666</v>
      </c>
      <c r="J257" s="409">
        <v>3</v>
      </c>
      <c r="K257" s="56" t="s">
        <v>666</v>
      </c>
      <c r="L257" s="412">
        <v>1</v>
      </c>
      <c r="M257" s="430" t="s">
        <v>666</v>
      </c>
      <c r="N257" s="412">
        <v>1</v>
      </c>
      <c r="O257" s="430" t="s">
        <v>666</v>
      </c>
    </row>
    <row r="258" spans="1:17" ht="20.25" hidden="1" customHeight="1" outlineLevel="1">
      <c r="A258" s="440"/>
      <c r="B258" s="405"/>
      <c r="C258" s="391"/>
      <c r="D258" s="30">
        <v>0</v>
      </c>
      <c r="E258" s="4"/>
      <c r="F258" s="411"/>
      <c r="G258" s="51" t="s">
        <v>667</v>
      </c>
      <c r="H258" s="411"/>
      <c r="I258" s="51" t="s">
        <v>667</v>
      </c>
      <c r="J258" s="411"/>
      <c r="K258" s="51" t="s">
        <v>667</v>
      </c>
      <c r="L258" s="414"/>
      <c r="M258" s="431"/>
      <c r="N258" s="414"/>
      <c r="O258" s="431"/>
    </row>
    <row r="259" spans="1:17" ht="20.25" hidden="1" customHeight="1" outlineLevel="1">
      <c r="A259" s="403" t="s">
        <v>668</v>
      </c>
      <c r="B259" s="403"/>
      <c r="C259" s="389" t="s">
        <v>187</v>
      </c>
      <c r="D259" s="30">
        <v>0.15</v>
      </c>
      <c r="E259" s="4"/>
      <c r="F259" s="409">
        <v>3</v>
      </c>
      <c r="G259" s="51" t="s">
        <v>540</v>
      </c>
      <c r="H259" s="412">
        <v>2</v>
      </c>
      <c r="I259" s="51"/>
      <c r="J259" s="412">
        <v>2</v>
      </c>
      <c r="K259" s="51"/>
      <c r="L259" s="412">
        <v>2</v>
      </c>
      <c r="M259" s="51"/>
      <c r="N259" s="412">
        <v>1</v>
      </c>
      <c r="O259" s="417" t="s">
        <v>673</v>
      </c>
    </row>
    <row r="260" spans="1:17" ht="20.25" hidden="1" customHeight="1" outlineLevel="1">
      <c r="A260" s="404"/>
      <c r="B260" s="404"/>
      <c r="C260" s="390"/>
      <c r="D260" s="30">
        <v>0.1</v>
      </c>
      <c r="E260" s="4"/>
      <c r="F260" s="410"/>
      <c r="G260" s="51" t="s">
        <v>670</v>
      </c>
      <c r="H260" s="413"/>
      <c r="I260" s="51" t="s">
        <v>540</v>
      </c>
      <c r="J260" s="413"/>
      <c r="K260" s="51" t="s">
        <v>673</v>
      </c>
      <c r="L260" s="413"/>
      <c r="M260" s="51"/>
      <c r="N260" s="413"/>
      <c r="O260" s="418"/>
    </row>
    <row r="261" spans="1:17" ht="20.25" hidden="1" customHeight="1" outlineLevel="1">
      <c r="A261" s="404"/>
      <c r="B261" s="404"/>
      <c r="C261" s="390"/>
      <c r="D261" s="30">
        <v>0.05</v>
      </c>
      <c r="E261" s="4"/>
      <c r="F261" s="410"/>
      <c r="G261" s="51" t="s">
        <v>709</v>
      </c>
      <c r="H261" s="413"/>
      <c r="I261" s="51" t="s">
        <v>670</v>
      </c>
      <c r="J261" s="413"/>
      <c r="K261" s="51" t="s">
        <v>672</v>
      </c>
      <c r="L261" s="413"/>
      <c r="M261" s="51" t="s">
        <v>673</v>
      </c>
      <c r="N261" s="413"/>
      <c r="O261" s="418"/>
    </row>
    <row r="262" spans="1:17" ht="20.25" hidden="1" customHeight="1" outlineLevel="1">
      <c r="A262" s="405"/>
      <c r="B262" s="405"/>
      <c r="C262" s="391"/>
      <c r="D262" s="30">
        <v>0</v>
      </c>
      <c r="E262" s="4"/>
      <c r="F262" s="411"/>
      <c r="G262" s="51" t="s">
        <v>669</v>
      </c>
      <c r="H262" s="414"/>
      <c r="I262" s="55" t="s">
        <v>710</v>
      </c>
      <c r="J262" s="414"/>
      <c r="K262" s="55" t="s">
        <v>671</v>
      </c>
      <c r="L262" s="414"/>
      <c r="M262" s="55" t="s">
        <v>672</v>
      </c>
      <c r="N262" s="414"/>
      <c r="O262" s="419"/>
    </row>
    <row r="263" spans="1:17" ht="33" hidden="1" outlineLevel="1">
      <c r="A263" s="403" t="s">
        <v>675</v>
      </c>
      <c r="B263" s="403" t="s">
        <v>674</v>
      </c>
      <c r="C263" s="389" t="s">
        <v>678</v>
      </c>
      <c r="D263" s="30">
        <v>0.1</v>
      </c>
      <c r="E263" s="4"/>
      <c r="F263" s="409">
        <v>3</v>
      </c>
      <c r="G263" s="51" t="s">
        <v>677</v>
      </c>
      <c r="H263" s="409">
        <v>3</v>
      </c>
      <c r="I263" s="56" t="s">
        <v>681</v>
      </c>
      <c r="J263" s="412">
        <v>2</v>
      </c>
      <c r="K263" s="51" t="s">
        <v>679</v>
      </c>
      <c r="L263" s="412">
        <v>2</v>
      </c>
      <c r="M263" s="51" t="s">
        <v>680</v>
      </c>
      <c r="N263" s="412">
        <v>2</v>
      </c>
      <c r="O263" s="51" t="s">
        <v>680</v>
      </c>
    </row>
    <row r="264" spans="1:17" ht="33" hidden="1" outlineLevel="1">
      <c r="A264" s="404"/>
      <c r="B264" s="404"/>
      <c r="C264" s="390"/>
      <c r="D264" s="30">
        <v>0.05</v>
      </c>
      <c r="E264" s="4"/>
      <c r="F264" s="410"/>
      <c r="G264" s="51" t="s">
        <v>676</v>
      </c>
      <c r="H264" s="410"/>
      <c r="I264" s="51" t="s">
        <v>676</v>
      </c>
      <c r="J264" s="413"/>
      <c r="K264" s="56" t="s">
        <v>681</v>
      </c>
      <c r="L264" s="413"/>
      <c r="M264" s="51" t="s">
        <v>679</v>
      </c>
      <c r="N264" s="413"/>
      <c r="O264" s="51" t="s">
        <v>679</v>
      </c>
    </row>
    <row r="265" spans="1:17" ht="49.5" hidden="1" outlineLevel="1">
      <c r="A265" s="405"/>
      <c r="B265" s="405"/>
      <c r="C265" s="391"/>
      <c r="D265" s="30">
        <v>0</v>
      </c>
      <c r="E265" s="4"/>
      <c r="F265" s="411"/>
      <c r="G265" s="51" t="s">
        <v>682</v>
      </c>
      <c r="H265" s="411"/>
      <c r="I265" s="56" t="s">
        <v>683</v>
      </c>
      <c r="J265" s="414"/>
      <c r="K265" s="55" t="s">
        <v>676</v>
      </c>
      <c r="L265" s="414"/>
      <c r="M265" s="55" t="s">
        <v>677</v>
      </c>
      <c r="N265" s="414"/>
      <c r="O265" s="55" t="s">
        <v>677</v>
      </c>
    </row>
    <row r="266" spans="1:17" ht="20.25" hidden="1" customHeight="1" outlineLevel="1">
      <c r="A266" s="403" t="s">
        <v>684</v>
      </c>
      <c r="B266" s="403" t="s">
        <v>674</v>
      </c>
      <c r="C266" s="389" t="s">
        <v>191</v>
      </c>
      <c r="D266" s="30">
        <v>0.1</v>
      </c>
      <c r="E266" s="4"/>
      <c r="F266" s="409">
        <v>3</v>
      </c>
      <c r="G266" s="51" t="s">
        <v>686</v>
      </c>
      <c r="H266" s="412">
        <v>3</v>
      </c>
      <c r="I266" s="51" t="s">
        <v>686</v>
      </c>
      <c r="J266" s="412">
        <v>3</v>
      </c>
      <c r="K266" s="51" t="s">
        <v>686</v>
      </c>
      <c r="L266" s="412">
        <v>2</v>
      </c>
      <c r="M266" s="51"/>
      <c r="N266" s="412">
        <v>2</v>
      </c>
      <c r="O266" s="51"/>
      <c r="Q266" s="1" t="s">
        <v>690</v>
      </c>
    </row>
    <row r="267" spans="1:17" ht="20.25" hidden="1" customHeight="1" outlineLevel="1">
      <c r="A267" s="404"/>
      <c r="B267" s="404"/>
      <c r="C267" s="390"/>
      <c r="D267" s="30">
        <v>0.05</v>
      </c>
      <c r="E267" s="4"/>
      <c r="F267" s="410"/>
      <c r="G267" s="51" t="s">
        <v>688</v>
      </c>
      <c r="H267" s="413"/>
      <c r="I267" s="51" t="s">
        <v>688</v>
      </c>
      <c r="J267" s="413"/>
      <c r="K267" s="51" t="s">
        <v>688</v>
      </c>
      <c r="L267" s="413"/>
      <c r="M267" s="51" t="s">
        <v>686</v>
      </c>
      <c r="N267" s="413"/>
      <c r="O267" s="51" t="s">
        <v>686</v>
      </c>
      <c r="Q267" s="1" t="s">
        <v>689</v>
      </c>
    </row>
    <row r="268" spans="1:17" ht="20.25" hidden="1" customHeight="1" outlineLevel="1">
      <c r="A268" s="405"/>
      <c r="B268" s="405"/>
      <c r="C268" s="391"/>
      <c r="D268" s="30">
        <v>0</v>
      </c>
      <c r="E268" s="4"/>
      <c r="F268" s="411"/>
      <c r="G268" s="51" t="s">
        <v>685</v>
      </c>
      <c r="H268" s="414"/>
      <c r="I268" s="51" t="s">
        <v>685</v>
      </c>
      <c r="J268" s="414"/>
      <c r="K268" s="51" t="s">
        <v>685</v>
      </c>
      <c r="L268" s="414"/>
      <c r="M268" s="55" t="s">
        <v>688</v>
      </c>
      <c r="N268" s="414"/>
      <c r="O268" s="55" t="s">
        <v>687</v>
      </c>
    </row>
    <row r="269" spans="1:17" ht="16.5" hidden="1" outlineLevel="1">
      <c r="A269" s="403" t="s">
        <v>691</v>
      </c>
      <c r="B269" s="403"/>
      <c r="C269" s="389" t="s">
        <v>64</v>
      </c>
      <c r="D269" s="30">
        <v>0.1</v>
      </c>
      <c r="E269" s="4"/>
      <c r="F269" s="409">
        <v>3</v>
      </c>
      <c r="G269" s="51" t="s">
        <v>693</v>
      </c>
      <c r="H269" s="412">
        <v>3</v>
      </c>
      <c r="I269" s="51" t="s">
        <v>695</v>
      </c>
      <c r="J269" s="412">
        <v>2</v>
      </c>
      <c r="K269" s="51" t="s">
        <v>699</v>
      </c>
      <c r="L269" s="412">
        <v>2</v>
      </c>
      <c r="M269" s="51" t="s">
        <v>699</v>
      </c>
      <c r="N269" s="412">
        <v>2</v>
      </c>
      <c r="O269" s="51" t="s">
        <v>701</v>
      </c>
      <c r="Q269" s="1" t="s">
        <v>704</v>
      </c>
    </row>
    <row r="270" spans="1:17" ht="16.5" hidden="1" outlineLevel="1">
      <c r="A270" s="404"/>
      <c r="B270" s="404"/>
      <c r="C270" s="390"/>
      <c r="D270" s="30">
        <v>0.05</v>
      </c>
      <c r="E270" s="4"/>
      <c r="F270" s="410"/>
      <c r="G270" s="51" t="s">
        <v>692</v>
      </c>
      <c r="H270" s="413"/>
      <c r="I270" s="51" t="s">
        <v>694</v>
      </c>
      <c r="J270" s="413"/>
      <c r="K270" s="51" t="s">
        <v>698</v>
      </c>
      <c r="L270" s="413"/>
      <c r="M270" s="51" t="s">
        <v>698</v>
      </c>
      <c r="N270" s="413"/>
      <c r="O270" s="51" t="s">
        <v>700</v>
      </c>
    </row>
    <row r="271" spans="1:17" ht="16.5" hidden="1" outlineLevel="1">
      <c r="A271" s="405"/>
      <c r="B271" s="405"/>
      <c r="C271" s="391"/>
      <c r="D271" s="30">
        <v>0</v>
      </c>
      <c r="E271" s="4"/>
      <c r="F271" s="411"/>
      <c r="G271" s="71" t="s">
        <v>697</v>
      </c>
      <c r="H271" s="414"/>
      <c r="I271" s="71" t="s">
        <v>696</v>
      </c>
      <c r="J271" s="414"/>
      <c r="K271" s="55" t="s">
        <v>692</v>
      </c>
      <c r="L271" s="414"/>
      <c r="M271" s="55" t="s">
        <v>694</v>
      </c>
      <c r="N271" s="414"/>
      <c r="O271" s="55" t="s">
        <v>698</v>
      </c>
    </row>
    <row r="272" spans="1:17" ht="16.5" hidden="1" outlineLevel="1">
      <c r="A272" s="403" t="s">
        <v>703</v>
      </c>
      <c r="B272" s="403" t="s">
        <v>702</v>
      </c>
      <c r="C272" s="389" t="s">
        <v>78</v>
      </c>
      <c r="D272" s="30">
        <v>0.1</v>
      </c>
      <c r="E272" s="4"/>
      <c r="F272" s="409">
        <v>3</v>
      </c>
      <c r="G272" s="51"/>
      <c r="H272" s="412">
        <v>3</v>
      </c>
      <c r="I272" s="51"/>
      <c r="J272" s="412">
        <v>2</v>
      </c>
      <c r="K272" s="51"/>
      <c r="L272" s="412">
        <v>2</v>
      </c>
      <c r="M272" s="51"/>
      <c r="N272" s="412">
        <v>1</v>
      </c>
      <c r="O272" s="51"/>
      <c r="Q272" s="1" t="s">
        <v>705</v>
      </c>
    </row>
    <row r="273" spans="1:16" ht="16.5" hidden="1" outlineLevel="1">
      <c r="A273" s="404"/>
      <c r="B273" s="404"/>
      <c r="C273" s="390"/>
      <c r="D273" s="30">
        <v>0.05</v>
      </c>
      <c r="E273" s="4"/>
      <c r="F273" s="410"/>
      <c r="G273" s="51"/>
      <c r="H273" s="413"/>
      <c r="I273" s="51"/>
      <c r="J273" s="413"/>
      <c r="K273" s="51"/>
      <c r="L273" s="413"/>
      <c r="M273" s="51"/>
      <c r="N273" s="413"/>
      <c r="O273" s="51"/>
    </row>
    <row r="274" spans="1:16" ht="16.5" hidden="1" outlineLevel="1">
      <c r="A274" s="405"/>
      <c r="B274" s="405"/>
      <c r="C274" s="391"/>
      <c r="D274" s="30">
        <v>0</v>
      </c>
      <c r="E274" s="4"/>
      <c r="F274" s="411"/>
      <c r="G274" s="51"/>
      <c r="H274" s="414"/>
      <c r="I274" s="51"/>
      <c r="J274" s="414"/>
      <c r="K274" s="51"/>
      <c r="L274" s="414"/>
      <c r="M274" s="51"/>
      <c r="N274" s="414"/>
      <c r="O274" s="51"/>
    </row>
    <row r="275" spans="1:16" ht="33" hidden="1" outlineLevel="1">
      <c r="A275" s="42"/>
      <c r="B275" s="42"/>
      <c r="C275" s="4" t="s">
        <v>153</v>
      </c>
      <c r="D275" s="30"/>
      <c r="E275" s="4"/>
      <c r="F275" s="45">
        <v>3</v>
      </c>
      <c r="G275" s="51">
        <v>3</v>
      </c>
      <c r="H275" s="46">
        <v>3</v>
      </c>
      <c r="I275" s="51">
        <v>3</v>
      </c>
      <c r="J275" s="46">
        <v>3</v>
      </c>
      <c r="K275" s="51">
        <v>3</v>
      </c>
      <c r="L275" s="46">
        <v>2</v>
      </c>
      <c r="M275" s="51">
        <v>2</v>
      </c>
      <c r="N275" s="46">
        <v>1</v>
      </c>
      <c r="O275" s="51">
        <v>1</v>
      </c>
    </row>
    <row r="276" spans="1:16" ht="33" hidden="1" outlineLevel="1">
      <c r="A276" s="42"/>
      <c r="B276" s="42"/>
      <c r="C276" s="4" t="s">
        <v>70</v>
      </c>
      <c r="D276" s="30"/>
      <c r="E276" s="4"/>
      <c r="F276" s="45">
        <v>3</v>
      </c>
      <c r="G276" s="51">
        <v>3</v>
      </c>
      <c r="H276" s="46">
        <v>3</v>
      </c>
      <c r="I276" s="51">
        <v>3</v>
      </c>
      <c r="J276" s="46">
        <v>3</v>
      </c>
      <c r="K276" s="51">
        <v>3</v>
      </c>
      <c r="L276" s="46">
        <v>3</v>
      </c>
      <c r="M276" s="51">
        <v>3</v>
      </c>
      <c r="N276" s="46">
        <v>2</v>
      </c>
      <c r="O276" s="51">
        <v>2</v>
      </c>
    </row>
    <row r="277" spans="1:16" ht="33" hidden="1" outlineLevel="1">
      <c r="A277" s="42"/>
      <c r="B277" s="42"/>
      <c r="C277" s="4" t="s">
        <v>87</v>
      </c>
      <c r="D277" s="30"/>
      <c r="E277" s="4"/>
      <c r="F277" s="45">
        <v>3</v>
      </c>
      <c r="G277" s="51">
        <v>3</v>
      </c>
      <c r="H277" s="46">
        <v>3</v>
      </c>
      <c r="I277" s="51">
        <v>3</v>
      </c>
      <c r="J277" s="46">
        <v>2</v>
      </c>
      <c r="K277" s="51">
        <v>2</v>
      </c>
      <c r="L277" s="46">
        <v>1</v>
      </c>
      <c r="M277" s="51">
        <v>1</v>
      </c>
      <c r="N277" s="46">
        <v>1</v>
      </c>
      <c r="O277" s="51">
        <v>1</v>
      </c>
    </row>
    <row r="278" spans="1:16" hidden="1" outlineLevel="1">
      <c r="A278" s="43"/>
      <c r="B278" s="43"/>
      <c r="C278" s="9" t="s">
        <v>69</v>
      </c>
      <c r="D278" s="32"/>
      <c r="E278" s="9"/>
      <c r="F278" s="19"/>
      <c r="G278" s="14"/>
      <c r="H278" s="23"/>
      <c r="I278" s="14"/>
      <c r="J278" s="23"/>
      <c r="K278" s="14"/>
      <c r="L278" s="23"/>
      <c r="M278" s="14"/>
      <c r="N278" s="23"/>
      <c r="O278" s="14"/>
      <c r="P278" s="1"/>
    </row>
    <row r="279" spans="1:16" hidden="1" outlineLevel="1">
      <c r="A279" s="42"/>
      <c r="B279" s="42"/>
      <c r="C279" s="4" t="s">
        <v>192</v>
      </c>
      <c r="D279" s="30"/>
      <c r="E279" s="4"/>
      <c r="F279" s="18">
        <v>3</v>
      </c>
      <c r="G279" s="13">
        <v>3</v>
      </c>
      <c r="H279" s="22">
        <v>3</v>
      </c>
      <c r="I279" s="13">
        <v>3</v>
      </c>
      <c r="J279" s="22">
        <v>3</v>
      </c>
      <c r="K279" s="13">
        <v>3</v>
      </c>
      <c r="L279" s="22">
        <v>2</v>
      </c>
      <c r="M279" s="13">
        <v>2</v>
      </c>
      <c r="N279" s="22">
        <v>1</v>
      </c>
      <c r="O279" s="13">
        <v>1</v>
      </c>
    </row>
    <row r="280" spans="1:16" hidden="1" outlineLevel="1">
      <c r="A280" s="42"/>
      <c r="B280" s="42"/>
      <c r="C280" s="4" t="s">
        <v>61</v>
      </c>
      <c r="D280" s="30"/>
      <c r="E280" s="4"/>
      <c r="F280" s="18">
        <v>1</v>
      </c>
      <c r="G280" s="13">
        <v>1</v>
      </c>
      <c r="H280" s="22">
        <v>1</v>
      </c>
      <c r="I280" s="13">
        <v>1</v>
      </c>
      <c r="J280" s="22">
        <v>1</v>
      </c>
      <c r="K280" s="13">
        <v>1</v>
      </c>
      <c r="L280" s="22">
        <v>1</v>
      </c>
      <c r="M280" s="13">
        <v>1</v>
      </c>
      <c r="N280" s="22">
        <v>1</v>
      </c>
      <c r="O280" s="13">
        <v>1</v>
      </c>
    </row>
    <row r="281" spans="1:16" hidden="1" outlineLevel="1">
      <c r="A281" s="42"/>
      <c r="B281" s="42"/>
      <c r="C281" s="4" t="s">
        <v>71</v>
      </c>
      <c r="D281" s="30"/>
      <c r="E281" s="4"/>
      <c r="F281" s="18">
        <v>1</v>
      </c>
      <c r="G281" s="13">
        <v>1</v>
      </c>
      <c r="H281" s="22">
        <v>1</v>
      </c>
      <c r="I281" s="13">
        <v>1</v>
      </c>
      <c r="J281" s="22">
        <v>1</v>
      </c>
      <c r="K281" s="13">
        <v>1</v>
      </c>
      <c r="L281" s="22">
        <v>1</v>
      </c>
      <c r="M281" s="13">
        <v>1</v>
      </c>
      <c r="N281" s="22">
        <v>1</v>
      </c>
      <c r="O281" s="13">
        <v>1</v>
      </c>
    </row>
    <row r="282" spans="1:16" hidden="1" outlineLevel="1">
      <c r="A282" s="42"/>
      <c r="B282" s="42"/>
      <c r="C282" s="4" t="s">
        <v>75</v>
      </c>
      <c r="D282" s="30"/>
      <c r="E282" s="4"/>
      <c r="F282" s="18">
        <v>1</v>
      </c>
      <c r="G282" s="13">
        <v>1</v>
      </c>
      <c r="H282" s="22">
        <v>1</v>
      </c>
      <c r="I282" s="13">
        <v>1</v>
      </c>
      <c r="J282" s="22">
        <v>1</v>
      </c>
      <c r="K282" s="13">
        <v>1</v>
      </c>
      <c r="L282" s="22">
        <v>1</v>
      </c>
      <c r="M282" s="13">
        <v>1</v>
      </c>
      <c r="N282" s="22">
        <v>1</v>
      </c>
      <c r="O282" s="13">
        <v>1</v>
      </c>
    </row>
    <row r="283" spans="1:16" hidden="1" outlineLevel="1">
      <c r="A283" s="42"/>
      <c r="B283" s="42"/>
      <c r="C283" s="4" t="s">
        <v>72</v>
      </c>
      <c r="D283" s="30"/>
      <c r="E283" s="4"/>
      <c r="F283" s="18">
        <v>1</v>
      </c>
      <c r="G283" s="13">
        <v>1</v>
      </c>
      <c r="H283" s="22">
        <v>1</v>
      </c>
      <c r="I283" s="13">
        <v>1</v>
      </c>
      <c r="J283" s="22">
        <v>1</v>
      </c>
      <c r="K283" s="13">
        <v>1</v>
      </c>
      <c r="L283" s="22">
        <v>1</v>
      </c>
      <c r="M283" s="13">
        <v>1</v>
      </c>
      <c r="N283" s="22">
        <v>1</v>
      </c>
      <c r="O283" s="13">
        <v>1</v>
      </c>
    </row>
    <row r="284" spans="1:16" hidden="1" outlineLevel="1">
      <c r="A284" s="42"/>
      <c r="B284" s="42"/>
      <c r="C284" s="4" t="s">
        <v>74</v>
      </c>
      <c r="D284" s="30"/>
      <c r="E284" s="4"/>
      <c r="F284" s="18">
        <v>3</v>
      </c>
      <c r="G284" s="13">
        <v>3</v>
      </c>
      <c r="H284" s="22">
        <v>2</v>
      </c>
      <c r="I284" s="13">
        <v>2</v>
      </c>
      <c r="J284" s="22">
        <v>2</v>
      </c>
      <c r="K284" s="13">
        <v>2</v>
      </c>
      <c r="L284" s="22">
        <v>1</v>
      </c>
      <c r="M284" s="13">
        <v>1</v>
      </c>
      <c r="N284" s="22">
        <v>1</v>
      </c>
      <c r="O284" s="13">
        <v>1</v>
      </c>
    </row>
    <row r="285" spans="1:16" hidden="1" outlineLevel="1">
      <c r="A285" s="42"/>
      <c r="B285" s="42"/>
      <c r="C285" s="4" t="s">
        <v>73</v>
      </c>
      <c r="D285" s="30"/>
      <c r="E285" s="4"/>
      <c r="F285" s="18">
        <v>3</v>
      </c>
      <c r="G285" s="13">
        <v>3</v>
      </c>
      <c r="H285" s="22">
        <v>2</v>
      </c>
      <c r="I285" s="13">
        <v>2</v>
      </c>
      <c r="J285" s="22">
        <v>1</v>
      </c>
      <c r="K285" s="13">
        <v>1</v>
      </c>
      <c r="L285" s="22">
        <v>1</v>
      </c>
      <c r="M285" s="13">
        <v>1</v>
      </c>
      <c r="N285" s="22">
        <v>1</v>
      </c>
      <c r="O285" s="13">
        <v>1</v>
      </c>
    </row>
    <row r="286" spans="1:16" hidden="1" outlineLevel="1">
      <c r="A286" s="42"/>
      <c r="B286" s="42"/>
      <c r="C286" s="4" t="s">
        <v>197</v>
      </c>
      <c r="D286" s="30"/>
      <c r="E286" s="4"/>
      <c r="F286" s="18">
        <v>3</v>
      </c>
      <c r="G286" s="13">
        <v>3</v>
      </c>
      <c r="H286" s="22">
        <v>3</v>
      </c>
      <c r="I286" s="13">
        <v>3</v>
      </c>
      <c r="J286" s="22">
        <v>1</v>
      </c>
      <c r="K286" s="13">
        <v>1</v>
      </c>
      <c r="L286" s="22">
        <v>1</v>
      </c>
      <c r="M286" s="13">
        <v>1</v>
      </c>
      <c r="N286" s="22">
        <v>1</v>
      </c>
      <c r="O286" s="13">
        <v>1</v>
      </c>
    </row>
    <row r="287" spans="1:16" ht="33" hidden="1" outlineLevel="1">
      <c r="A287" s="42"/>
      <c r="B287" s="42"/>
      <c r="C287" s="4" t="s">
        <v>202</v>
      </c>
      <c r="D287" s="30"/>
      <c r="E287" s="4"/>
      <c r="F287" s="18">
        <v>3</v>
      </c>
      <c r="G287" s="13">
        <v>3</v>
      </c>
      <c r="H287" s="22">
        <v>2</v>
      </c>
      <c r="I287" s="13">
        <v>2</v>
      </c>
      <c r="J287" s="22">
        <v>1</v>
      </c>
      <c r="K287" s="13">
        <v>1</v>
      </c>
      <c r="L287" s="22">
        <v>1</v>
      </c>
      <c r="M287" s="13">
        <v>1</v>
      </c>
      <c r="N287" s="22">
        <v>1</v>
      </c>
      <c r="O287" s="13">
        <v>1</v>
      </c>
    </row>
    <row r="288" spans="1:16" hidden="1" outlineLevel="1">
      <c r="A288" s="42"/>
      <c r="B288" s="42"/>
      <c r="C288" s="4" t="s">
        <v>83</v>
      </c>
      <c r="D288" s="30"/>
      <c r="E288" s="4"/>
      <c r="F288" s="18">
        <v>3</v>
      </c>
      <c r="G288" s="13">
        <v>3</v>
      </c>
      <c r="H288" s="22">
        <v>2</v>
      </c>
      <c r="I288" s="13">
        <v>2</v>
      </c>
      <c r="J288" s="22">
        <v>2</v>
      </c>
      <c r="K288" s="13">
        <v>2</v>
      </c>
      <c r="L288" s="22">
        <v>1</v>
      </c>
      <c r="M288" s="13">
        <v>1</v>
      </c>
      <c r="N288" s="22">
        <v>1</v>
      </c>
      <c r="O288" s="13">
        <v>1</v>
      </c>
    </row>
    <row r="289" spans="1:17" hidden="1" outlineLevel="1">
      <c r="A289" s="42"/>
      <c r="B289" s="42"/>
      <c r="C289" s="4" t="s">
        <v>84</v>
      </c>
      <c r="D289" s="30"/>
      <c r="E289" s="4"/>
      <c r="F289" s="18">
        <v>3</v>
      </c>
      <c r="G289" s="13">
        <v>3</v>
      </c>
      <c r="H289" s="22">
        <v>2</v>
      </c>
      <c r="I289" s="13">
        <v>2</v>
      </c>
      <c r="J289" s="22">
        <v>2</v>
      </c>
      <c r="K289" s="13">
        <v>2</v>
      </c>
      <c r="L289" s="22">
        <v>1</v>
      </c>
      <c r="M289" s="13">
        <v>1</v>
      </c>
      <c r="N289" s="22">
        <v>1</v>
      </c>
      <c r="O289" s="13">
        <v>1</v>
      </c>
    </row>
    <row r="290" spans="1:17" ht="33" hidden="1" outlineLevel="1">
      <c r="A290" s="42"/>
      <c r="B290" s="42"/>
      <c r="C290" s="4" t="s">
        <v>85</v>
      </c>
      <c r="D290" s="30"/>
      <c r="E290" s="4"/>
      <c r="F290" s="18">
        <v>3</v>
      </c>
      <c r="G290" s="13">
        <v>3</v>
      </c>
      <c r="H290" s="22">
        <v>2</v>
      </c>
      <c r="I290" s="13">
        <v>2</v>
      </c>
      <c r="J290" s="22">
        <v>2</v>
      </c>
      <c r="K290" s="13">
        <v>2</v>
      </c>
      <c r="L290" s="22">
        <v>1</v>
      </c>
      <c r="M290" s="13">
        <v>1</v>
      </c>
      <c r="N290" s="22">
        <v>1</v>
      </c>
      <c r="O290" s="13">
        <v>1</v>
      </c>
    </row>
    <row r="291" spans="1:17" ht="33" hidden="1" outlineLevel="1">
      <c r="A291" s="42"/>
      <c r="B291" s="42"/>
      <c r="C291" s="4" t="s">
        <v>86</v>
      </c>
      <c r="D291" s="30"/>
      <c r="E291" s="4"/>
      <c r="F291" s="18">
        <v>3</v>
      </c>
      <c r="G291" s="13">
        <v>3</v>
      </c>
      <c r="H291" s="22">
        <v>2</v>
      </c>
      <c r="I291" s="13">
        <v>2</v>
      </c>
      <c r="J291" s="22">
        <v>2</v>
      </c>
      <c r="K291" s="13">
        <v>2</v>
      </c>
      <c r="L291" s="22">
        <v>1</v>
      </c>
      <c r="M291" s="13">
        <v>1</v>
      </c>
      <c r="N291" s="22">
        <v>1</v>
      </c>
      <c r="O291" s="13">
        <v>1</v>
      </c>
    </row>
    <row r="292" spans="1:17" ht="16.5" hidden="1" outlineLevel="1">
      <c r="A292" s="403"/>
      <c r="B292" s="403"/>
      <c r="C292" s="389" t="s">
        <v>336</v>
      </c>
      <c r="D292" s="30">
        <v>0.2</v>
      </c>
      <c r="E292" s="4"/>
      <c r="F292" s="409">
        <v>3</v>
      </c>
      <c r="G292" s="51" t="s">
        <v>243</v>
      </c>
      <c r="H292" s="412">
        <v>3</v>
      </c>
      <c r="I292" s="51" t="s">
        <v>243</v>
      </c>
      <c r="J292" s="412">
        <v>3</v>
      </c>
      <c r="K292" s="51" t="s">
        <v>244</v>
      </c>
      <c r="L292" s="412">
        <v>2</v>
      </c>
      <c r="M292" s="427" t="s">
        <v>243</v>
      </c>
      <c r="N292" s="412">
        <v>1</v>
      </c>
      <c r="O292" s="417" t="s">
        <v>244</v>
      </c>
      <c r="Q292" s="1" t="s">
        <v>323</v>
      </c>
    </row>
    <row r="293" spans="1:17" ht="20.25" hidden="1" customHeight="1" outlineLevel="1">
      <c r="A293" s="404"/>
      <c r="B293" s="404"/>
      <c r="C293" s="390"/>
      <c r="D293" s="30">
        <v>0.1</v>
      </c>
      <c r="E293" s="4"/>
      <c r="F293" s="410"/>
      <c r="G293" s="51" t="s">
        <v>324</v>
      </c>
      <c r="H293" s="413"/>
      <c r="I293" s="51" t="s">
        <v>324</v>
      </c>
      <c r="J293" s="413"/>
      <c r="K293" s="51" t="s">
        <v>243</v>
      </c>
      <c r="L293" s="413"/>
      <c r="M293" s="428"/>
      <c r="N293" s="413"/>
      <c r="O293" s="418"/>
    </row>
    <row r="294" spans="1:17" ht="20.25" hidden="1" customHeight="1" outlineLevel="1">
      <c r="A294" s="405"/>
      <c r="B294" s="405"/>
      <c r="C294" s="391"/>
      <c r="D294" s="30">
        <v>0</v>
      </c>
      <c r="E294" s="4"/>
      <c r="F294" s="411"/>
      <c r="G294" s="51" t="s">
        <v>335</v>
      </c>
      <c r="H294" s="414"/>
      <c r="I294" s="51" t="s">
        <v>325</v>
      </c>
      <c r="J294" s="414"/>
      <c r="K294" s="51" t="s">
        <v>324</v>
      </c>
      <c r="L294" s="414"/>
      <c r="M294" s="429"/>
      <c r="N294" s="414"/>
      <c r="O294" s="419"/>
    </row>
    <row r="295" spans="1:17" hidden="1" outlineLevel="1">
      <c r="A295" s="43"/>
      <c r="B295" s="43"/>
      <c r="C295" s="9" t="s">
        <v>92</v>
      </c>
      <c r="D295" s="32"/>
      <c r="E295" s="9"/>
      <c r="F295" s="19"/>
      <c r="G295" s="14"/>
      <c r="H295" s="23"/>
      <c r="I295" s="14"/>
      <c r="J295" s="23"/>
      <c r="K295" s="14"/>
      <c r="L295" s="23"/>
      <c r="M295" s="14"/>
      <c r="N295" s="23"/>
      <c r="O295" s="14"/>
      <c r="P295" s="1"/>
    </row>
    <row r="296" spans="1:17" hidden="1" outlineLevel="1">
      <c r="A296" s="42"/>
      <c r="B296" s="42"/>
      <c r="C296" s="4" t="s">
        <v>76</v>
      </c>
      <c r="D296" s="30"/>
      <c r="E296" s="4"/>
      <c r="F296" s="18">
        <v>3</v>
      </c>
      <c r="G296" s="13">
        <v>3</v>
      </c>
      <c r="H296" s="22">
        <v>3</v>
      </c>
      <c r="I296" s="13">
        <v>3</v>
      </c>
      <c r="J296" s="22">
        <v>1</v>
      </c>
      <c r="K296" s="13">
        <v>1</v>
      </c>
      <c r="L296" s="22">
        <v>1</v>
      </c>
      <c r="M296" s="13">
        <v>1</v>
      </c>
      <c r="N296" s="22">
        <v>1</v>
      </c>
      <c r="O296" s="13">
        <v>1</v>
      </c>
    </row>
    <row r="297" spans="1:17" ht="33" hidden="1" outlineLevel="1">
      <c r="A297" s="42"/>
      <c r="B297" s="42"/>
      <c r="C297" s="4" t="s">
        <v>77</v>
      </c>
      <c r="D297" s="30"/>
      <c r="E297" s="4"/>
      <c r="F297" s="18">
        <v>3</v>
      </c>
      <c r="G297" s="13">
        <v>3</v>
      </c>
      <c r="H297" s="22">
        <v>3</v>
      </c>
      <c r="I297" s="13">
        <v>3</v>
      </c>
      <c r="J297" s="22">
        <v>3</v>
      </c>
      <c r="K297" s="13">
        <v>3</v>
      </c>
      <c r="L297" s="22">
        <v>1</v>
      </c>
      <c r="M297" s="13">
        <v>1</v>
      </c>
      <c r="N297" s="22">
        <v>1</v>
      </c>
      <c r="O297" s="13">
        <v>1</v>
      </c>
    </row>
    <row r="298" spans="1:17" hidden="1" outlineLevel="1">
      <c r="A298" s="42"/>
      <c r="B298" s="42"/>
      <c r="C298" s="4" t="s">
        <v>81</v>
      </c>
      <c r="D298" s="30"/>
      <c r="E298" s="4"/>
      <c r="F298" s="18">
        <v>3</v>
      </c>
      <c r="G298" s="13">
        <v>3</v>
      </c>
      <c r="H298" s="22">
        <v>3</v>
      </c>
      <c r="I298" s="13">
        <v>3</v>
      </c>
      <c r="J298" s="22">
        <v>2</v>
      </c>
      <c r="K298" s="13">
        <v>2</v>
      </c>
      <c r="L298" s="22">
        <v>1</v>
      </c>
      <c r="M298" s="13">
        <v>1</v>
      </c>
      <c r="N298" s="22">
        <v>1</v>
      </c>
      <c r="O298" s="13">
        <v>1</v>
      </c>
    </row>
    <row r="299" spans="1:17" ht="33" hidden="1" outlineLevel="1">
      <c r="A299" s="42"/>
      <c r="B299" s="42"/>
      <c r="C299" s="4" t="s">
        <v>82</v>
      </c>
      <c r="D299" s="30"/>
      <c r="E299" s="4"/>
      <c r="F299" s="18">
        <v>3</v>
      </c>
      <c r="G299" s="13">
        <v>3</v>
      </c>
      <c r="H299" s="22">
        <v>3</v>
      </c>
      <c r="I299" s="13">
        <v>3</v>
      </c>
      <c r="J299" s="22">
        <v>2</v>
      </c>
      <c r="K299" s="13">
        <v>2</v>
      </c>
      <c r="L299" s="22">
        <v>1</v>
      </c>
      <c r="M299" s="13">
        <v>1</v>
      </c>
      <c r="N299" s="22">
        <v>1</v>
      </c>
      <c r="O299" s="13">
        <v>1</v>
      </c>
    </row>
    <row r="300" spans="1:17" hidden="1" outlineLevel="1">
      <c r="A300" s="42"/>
      <c r="B300" s="42"/>
      <c r="C300" s="4" t="s">
        <v>88</v>
      </c>
      <c r="D300" s="30"/>
      <c r="E300" s="4"/>
      <c r="F300" s="18">
        <v>3</v>
      </c>
      <c r="G300" s="13">
        <v>3</v>
      </c>
      <c r="H300" s="22">
        <v>3</v>
      </c>
      <c r="I300" s="13">
        <v>3</v>
      </c>
      <c r="J300" s="22">
        <v>3</v>
      </c>
      <c r="K300" s="13">
        <v>3</v>
      </c>
      <c r="L300" s="22">
        <v>3</v>
      </c>
      <c r="M300" s="13">
        <v>3</v>
      </c>
      <c r="N300" s="22">
        <v>3</v>
      </c>
      <c r="O300" s="13">
        <v>3</v>
      </c>
    </row>
    <row r="301" spans="1:17" ht="18" collapsed="1">
      <c r="A301" s="88" t="s">
        <v>726</v>
      </c>
      <c r="B301" s="85"/>
      <c r="C301" s="86"/>
      <c r="D301" s="87"/>
      <c r="E301" s="86"/>
      <c r="F301" s="84"/>
      <c r="G301" s="84"/>
      <c r="H301" s="84"/>
      <c r="I301" s="84"/>
      <c r="J301" s="84"/>
      <c r="K301" s="84"/>
      <c r="L301" s="84"/>
      <c r="M301" s="84"/>
      <c r="N301" s="84"/>
      <c r="O301" s="84"/>
      <c r="P301" s="25"/>
    </row>
    <row r="302" spans="1:17" ht="18">
      <c r="A302" s="88" t="s">
        <v>727</v>
      </c>
      <c r="B302" s="85"/>
      <c r="C302" s="86"/>
      <c r="D302" s="87"/>
      <c r="E302" s="86"/>
      <c r="F302" s="84"/>
      <c r="G302" s="84"/>
      <c r="H302" s="84"/>
      <c r="I302" s="84"/>
      <c r="J302" s="84"/>
      <c r="K302" s="84"/>
      <c r="L302" s="84"/>
      <c r="M302" s="84"/>
      <c r="N302" s="84"/>
      <c r="O302" s="84"/>
      <c r="P302" s="25"/>
    </row>
    <row r="303" spans="1:17">
      <c r="A303" s="41"/>
      <c r="B303" s="41"/>
      <c r="C303" s="7" t="s">
        <v>162</v>
      </c>
      <c r="D303" s="29"/>
      <c r="E303" s="7"/>
      <c r="F303" s="17"/>
      <c r="G303" s="12"/>
      <c r="H303" s="21"/>
      <c r="I303" s="12"/>
      <c r="J303" s="21"/>
      <c r="K303" s="12"/>
      <c r="L303" s="21"/>
      <c r="M303" s="12"/>
      <c r="N303" s="21"/>
      <c r="O303" s="12"/>
      <c r="P303" s="1"/>
    </row>
    <row r="304" spans="1:17">
      <c r="A304" s="42"/>
      <c r="B304" s="42"/>
      <c r="C304" s="4" t="s">
        <v>163</v>
      </c>
      <c r="D304" s="30"/>
      <c r="E304" s="4"/>
      <c r="F304" s="18">
        <v>3</v>
      </c>
      <c r="G304" s="13">
        <v>3</v>
      </c>
      <c r="H304" s="22">
        <v>2</v>
      </c>
      <c r="I304" s="13">
        <v>2</v>
      </c>
      <c r="J304" s="22">
        <v>2</v>
      </c>
      <c r="K304" s="13">
        <v>2</v>
      </c>
      <c r="L304" s="22">
        <v>1</v>
      </c>
      <c r="M304" s="13">
        <v>1</v>
      </c>
      <c r="N304" s="22">
        <v>1</v>
      </c>
      <c r="O304" s="13">
        <v>1</v>
      </c>
    </row>
    <row r="305" spans="1:16">
      <c r="A305" s="42"/>
      <c r="B305" s="42"/>
      <c r="C305" s="4" t="s">
        <v>200</v>
      </c>
      <c r="D305" s="30"/>
      <c r="E305" s="4"/>
      <c r="F305" s="18">
        <v>3</v>
      </c>
      <c r="G305" s="13">
        <v>3</v>
      </c>
      <c r="H305" s="22">
        <v>3</v>
      </c>
      <c r="I305" s="13">
        <v>3</v>
      </c>
      <c r="J305" s="22">
        <v>2</v>
      </c>
      <c r="K305" s="13">
        <v>2</v>
      </c>
      <c r="L305" s="22">
        <v>1</v>
      </c>
      <c r="M305" s="13">
        <v>1</v>
      </c>
      <c r="N305" s="22">
        <v>1</v>
      </c>
      <c r="O305" s="13">
        <v>1</v>
      </c>
    </row>
    <row r="306" spans="1:16">
      <c r="A306" s="42"/>
      <c r="B306" s="42"/>
      <c r="C306" s="4" t="s">
        <v>164</v>
      </c>
      <c r="D306" s="30"/>
      <c r="E306" s="4"/>
      <c r="F306" s="18">
        <v>3</v>
      </c>
      <c r="G306" s="13">
        <v>3</v>
      </c>
      <c r="H306" s="22">
        <v>3</v>
      </c>
      <c r="I306" s="13">
        <v>3</v>
      </c>
      <c r="J306" s="22">
        <v>2</v>
      </c>
      <c r="K306" s="13">
        <v>2</v>
      </c>
      <c r="L306" s="22">
        <v>1</v>
      </c>
      <c r="M306" s="13">
        <v>1</v>
      </c>
      <c r="N306" s="22">
        <v>1</v>
      </c>
      <c r="O306" s="13">
        <v>1</v>
      </c>
    </row>
    <row r="307" spans="1:16">
      <c r="A307" s="42"/>
      <c r="B307" s="42"/>
      <c r="C307" s="4" t="s">
        <v>165</v>
      </c>
      <c r="D307" s="30"/>
      <c r="E307" s="4"/>
      <c r="F307" s="18">
        <v>3</v>
      </c>
      <c r="G307" s="13">
        <v>3</v>
      </c>
      <c r="H307" s="22">
        <v>3</v>
      </c>
      <c r="I307" s="13">
        <v>3</v>
      </c>
      <c r="J307" s="22">
        <v>2</v>
      </c>
      <c r="K307" s="13">
        <v>2</v>
      </c>
      <c r="L307" s="22">
        <v>1</v>
      </c>
      <c r="M307" s="13">
        <v>1</v>
      </c>
      <c r="N307" s="22">
        <v>1</v>
      </c>
      <c r="O307" s="13">
        <v>1</v>
      </c>
    </row>
    <row r="308" spans="1:16">
      <c r="A308" s="42"/>
      <c r="B308" s="42"/>
      <c r="C308" s="4" t="s">
        <v>166</v>
      </c>
      <c r="D308" s="30"/>
      <c r="E308" s="4"/>
      <c r="F308" s="18">
        <v>3</v>
      </c>
      <c r="G308" s="13">
        <v>3</v>
      </c>
      <c r="H308" s="22">
        <v>3</v>
      </c>
      <c r="I308" s="13">
        <v>3</v>
      </c>
      <c r="J308" s="22">
        <v>2</v>
      </c>
      <c r="K308" s="13">
        <v>2</v>
      </c>
      <c r="L308" s="22">
        <v>1</v>
      </c>
      <c r="M308" s="13">
        <v>1</v>
      </c>
      <c r="N308" s="22">
        <v>1</v>
      </c>
      <c r="O308" s="13">
        <v>1</v>
      </c>
    </row>
    <row r="309" spans="1:16">
      <c r="A309" s="42"/>
      <c r="B309" s="42"/>
      <c r="C309" s="4" t="s">
        <v>198</v>
      </c>
      <c r="D309" s="30"/>
      <c r="E309" s="4"/>
      <c r="F309" s="18">
        <v>3</v>
      </c>
      <c r="G309" s="13">
        <v>3</v>
      </c>
      <c r="H309" s="22">
        <v>2</v>
      </c>
      <c r="I309" s="13">
        <v>2</v>
      </c>
      <c r="J309" s="22">
        <v>1</v>
      </c>
      <c r="K309" s="13">
        <v>1</v>
      </c>
      <c r="L309" s="22">
        <v>1</v>
      </c>
      <c r="M309" s="13">
        <v>1</v>
      </c>
      <c r="N309" s="22">
        <v>1</v>
      </c>
      <c r="O309" s="13">
        <v>1</v>
      </c>
    </row>
    <row r="310" spans="1:16">
      <c r="A310" s="42"/>
      <c r="B310" s="42"/>
      <c r="C310" s="4" t="s">
        <v>167</v>
      </c>
      <c r="D310" s="30"/>
      <c r="E310" s="4"/>
      <c r="F310" s="18">
        <v>3</v>
      </c>
      <c r="G310" s="13">
        <v>3</v>
      </c>
      <c r="H310" s="22">
        <v>3</v>
      </c>
      <c r="I310" s="13">
        <v>3</v>
      </c>
      <c r="J310" s="22">
        <v>3</v>
      </c>
      <c r="K310" s="13">
        <v>3</v>
      </c>
      <c r="L310" s="22">
        <v>2</v>
      </c>
      <c r="M310" s="13">
        <v>2</v>
      </c>
      <c r="N310" s="22">
        <v>1</v>
      </c>
      <c r="O310" s="13">
        <v>1</v>
      </c>
    </row>
    <row r="311" spans="1:16">
      <c r="A311" s="42"/>
      <c r="B311" s="42"/>
      <c r="C311" s="4" t="s">
        <v>168</v>
      </c>
      <c r="D311" s="30"/>
      <c r="E311" s="4"/>
      <c r="F311" s="18">
        <v>3</v>
      </c>
      <c r="G311" s="13">
        <v>3</v>
      </c>
      <c r="H311" s="22">
        <v>3</v>
      </c>
      <c r="I311" s="13">
        <v>3</v>
      </c>
      <c r="J311" s="22">
        <v>2</v>
      </c>
      <c r="K311" s="13">
        <v>2</v>
      </c>
      <c r="L311" s="22">
        <v>1</v>
      </c>
      <c r="M311" s="13">
        <v>1</v>
      </c>
      <c r="N311" s="22">
        <v>1</v>
      </c>
      <c r="O311" s="13">
        <v>1</v>
      </c>
    </row>
    <row r="312" spans="1:16">
      <c r="A312" s="42"/>
      <c r="B312" s="42"/>
      <c r="C312" s="4" t="s">
        <v>169</v>
      </c>
      <c r="D312" s="30"/>
      <c r="E312" s="4"/>
      <c r="F312" s="18">
        <v>3</v>
      </c>
      <c r="G312" s="13">
        <v>3</v>
      </c>
      <c r="H312" s="22">
        <v>3</v>
      </c>
      <c r="I312" s="13">
        <v>3</v>
      </c>
      <c r="J312" s="22">
        <v>2</v>
      </c>
      <c r="K312" s="13">
        <v>2</v>
      </c>
      <c r="L312" s="22">
        <v>1</v>
      </c>
      <c r="M312" s="13">
        <v>1</v>
      </c>
      <c r="N312" s="22">
        <v>1</v>
      </c>
      <c r="O312" s="13">
        <v>1</v>
      </c>
    </row>
    <row r="313" spans="1:16" ht="33">
      <c r="A313" s="42"/>
      <c r="B313" s="42"/>
      <c r="C313" s="4" t="s">
        <v>170</v>
      </c>
      <c r="D313" s="30"/>
      <c r="E313" s="4"/>
      <c r="F313" s="18">
        <v>3</v>
      </c>
      <c r="G313" s="13">
        <v>3</v>
      </c>
      <c r="H313" s="22">
        <v>3</v>
      </c>
      <c r="I313" s="13">
        <v>3</v>
      </c>
      <c r="J313" s="22">
        <v>2</v>
      </c>
      <c r="K313" s="13">
        <v>2</v>
      </c>
      <c r="L313" s="22">
        <v>1</v>
      </c>
      <c r="M313" s="13">
        <v>1</v>
      </c>
      <c r="N313" s="22">
        <v>1</v>
      </c>
      <c r="O313" s="13">
        <v>1</v>
      </c>
    </row>
    <row r="314" spans="1:16">
      <c r="A314" s="42"/>
      <c r="B314" s="42"/>
      <c r="C314" s="4" t="s">
        <v>171</v>
      </c>
      <c r="D314" s="30"/>
      <c r="E314" s="4"/>
      <c r="F314" s="18">
        <v>3</v>
      </c>
      <c r="G314" s="13">
        <v>3</v>
      </c>
      <c r="H314" s="22">
        <v>3</v>
      </c>
      <c r="I314" s="13">
        <v>3</v>
      </c>
      <c r="J314" s="22">
        <v>2</v>
      </c>
      <c r="K314" s="13">
        <v>2</v>
      </c>
      <c r="L314" s="22">
        <v>1</v>
      </c>
      <c r="M314" s="13">
        <v>1</v>
      </c>
      <c r="N314" s="22">
        <v>1</v>
      </c>
      <c r="O314" s="13">
        <v>1</v>
      </c>
    </row>
    <row r="315" spans="1:16">
      <c r="A315" s="41"/>
      <c r="B315" s="41"/>
      <c r="C315" s="7" t="s">
        <v>98</v>
      </c>
      <c r="D315" s="29"/>
      <c r="E315" s="7"/>
      <c r="F315" s="17"/>
      <c r="G315" s="12"/>
      <c r="H315" s="21"/>
      <c r="I315" s="12"/>
      <c r="J315" s="21"/>
      <c r="K315" s="12"/>
      <c r="L315" s="21"/>
      <c r="M315" s="12"/>
      <c r="N315" s="21"/>
      <c r="O315" s="12"/>
      <c r="P315" s="1"/>
    </row>
    <row r="316" spans="1:16">
      <c r="A316" s="42"/>
      <c r="B316" s="42"/>
      <c r="C316" s="4" t="s">
        <v>99</v>
      </c>
      <c r="D316" s="30"/>
      <c r="E316" s="4"/>
      <c r="F316" s="18">
        <v>3</v>
      </c>
      <c r="G316" s="13">
        <v>3</v>
      </c>
      <c r="H316" s="22">
        <v>3</v>
      </c>
      <c r="I316" s="13">
        <v>3</v>
      </c>
      <c r="J316" s="22">
        <v>1</v>
      </c>
      <c r="K316" s="13">
        <v>1</v>
      </c>
      <c r="L316" s="22">
        <v>1</v>
      </c>
      <c r="M316" s="13">
        <v>1</v>
      </c>
      <c r="N316" s="22">
        <v>1</v>
      </c>
      <c r="O316" s="13">
        <v>1</v>
      </c>
    </row>
    <row r="317" spans="1:16">
      <c r="A317" s="42"/>
      <c r="B317" s="42"/>
      <c r="C317" s="4" t="s">
        <v>100</v>
      </c>
      <c r="D317" s="30"/>
      <c r="E317" s="4"/>
      <c r="F317" s="18">
        <v>3</v>
      </c>
      <c r="G317" s="13">
        <v>3</v>
      </c>
      <c r="H317" s="22">
        <v>3</v>
      </c>
      <c r="I317" s="13">
        <v>3</v>
      </c>
      <c r="J317" s="22">
        <v>3</v>
      </c>
      <c r="K317" s="13">
        <v>3</v>
      </c>
      <c r="L317" s="22">
        <v>2</v>
      </c>
      <c r="M317" s="13">
        <v>2</v>
      </c>
      <c r="N317" s="22">
        <v>1</v>
      </c>
      <c r="O317" s="13">
        <v>1</v>
      </c>
    </row>
    <row r="318" spans="1:16">
      <c r="A318" s="42"/>
      <c r="B318" s="42"/>
      <c r="C318" s="4" t="s">
        <v>111</v>
      </c>
      <c r="D318" s="30"/>
      <c r="E318" s="4"/>
      <c r="F318" s="18">
        <v>3</v>
      </c>
      <c r="G318" s="13">
        <v>3</v>
      </c>
      <c r="H318" s="22">
        <v>3</v>
      </c>
      <c r="I318" s="13">
        <v>3</v>
      </c>
      <c r="J318" s="22">
        <v>2</v>
      </c>
      <c r="K318" s="13">
        <v>2</v>
      </c>
      <c r="L318" s="22">
        <v>2</v>
      </c>
      <c r="M318" s="13">
        <v>2</v>
      </c>
      <c r="N318" s="22">
        <v>1</v>
      </c>
      <c r="O318" s="13">
        <v>1</v>
      </c>
    </row>
    <row r="319" spans="1:16">
      <c r="A319" s="42"/>
      <c r="B319" s="42"/>
      <c r="C319" s="4" t="s">
        <v>110</v>
      </c>
      <c r="D319" s="30"/>
      <c r="E319" s="4"/>
      <c r="F319" s="18">
        <v>3</v>
      </c>
      <c r="G319" s="13">
        <v>3</v>
      </c>
      <c r="H319" s="22">
        <v>3</v>
      </c>
      <c r="I319" s="13">
        <v>3</v>
      </c>
      <c r="J319" s="22">
        <v>3</v>
      </c>
      <c r="K319" s="13">
        <v>3</v>
      </c>
      <c r="L319" s="22">
        <v>2</v>
      </c>
      <c r="M319" s="13">
        <v>2</v>
      </c>
      <c r="N319" s="22">
        <v>1</v>
      </c>
      <c r="O319" s="13">
        <v>1</v>
      </c>
    </row>
    <row r="320" spans="1:16" ht="33">
      <c r="A320" s="42"/>
      <c r="B320" s="42"/>
      <c r="C320" s="4" t="s">
        <v>109</v>
      </c>
      <c r="D320" s="30"/>
      <c r="E320" s="4"/>
      <c r="F320" s="18">
        <v>3</v>
      </c>
      <c r="G320" s="13">
        <v>3</v>
      </c>
      <c r="H320" s="22">
        <v>3</v>
      </c>
      <c r="I320" s="13">
        <v>3</v>
      </c>
      <c r="J320" s="22">
        <v>3</v>
      </c>
      <c r="K320" s="13">
        <v>3</v>
      </c>
      <c r="L320" s="22">
        <v>2</v>
      </c>
      <c r="M320" s="13">
        <v>2</v>
      </c>
      <c r="N320" s="22">
        <v>1</v>
      </c>
      <c r="O320" s="13">
        <v>1</v>
      </c>
    </row>
    <row r="321" spans="1:16">
      <c r="A321" s="42"/>
      <c r="B321" s="42"/>
      <c r="C321" s="4" t="s">
        <v>101</v>
      </c>
      <c r="D321" s="30"/>
      <c r="E321" s="4"/>
      <c r="F321" s="18">
        <v>3</v>
      </c>
      <c r="G321" s="13">
        <v>3</v>
      </c>
      <c r="H321" s="22">
        <v>3</v>
      </c>
      <c r="I321" s="13">
        <v>3</v>
      </c>
      <c r="J321" s="22">
        <v>2</v>
      </c>
      <c r="K321" s="13">
        <v>2</v>
      </c>
      <c r="L321" s="22">
        <v>2</v>
      </c>
      <c r="M321" s="13">
        <v>2</v>
      </c>
      <c r="N321" s="22">
        <v>1</v>
      </c>
      <c r="O321" s="13">
        <v>1</v>
      </c>
    </row>
    <row r="322" spans="1:16">
      <c r="A322" s="42"/>
      <c r="B322" s="42"/>
      <c r="C322" s="4" t="s">
        <v>102</v>
      </c>
      <c r="D322" s="30"/>
      <c r="E322" s="4"/>
      <c r="F322" s="18">
        <v>3</v>
      </c>
      <c r="G322" s="13">
        <v>3</v>
      </c>
      <c r="H322" s="22">
        <v>3</v>
      </c>
      <c r="I322" s="13">
        <v>3</v>
      </c>
      <c r="J322" s="22">
        <v>2</v>
      </c>
      <c r="K322" s="13">
        <v>2</v>
      </c>
      <c r="L322" s="22">
        <v>1</v>
      </c>
      <c r="M322" s="13">
        <v>1</v>
      </c>
      <c r="N322" s="22">
        <v>1</v>
      </c>
      <c r="O322" s="13">
        <v>1</v>
      </c>
    </row>
    <row r="323" spans="1:16">
      <c r="A323" s="42"/>
      <c r="B323" s="42"/>
      <c r="C323" s="4" t="s">
        <v>104</v>
      </c>
      <c r="D323" s="30"/>
      <c r="E323" s="4"/>
      <c r="F323" s="18">
        <v>3</v>
      </c>
      <c r="G323" s="13">
        <v>3</v>
      </c>
      <c r="H323" s="22">
        <v>3</v>
      </c>
      <c r="I323" s="13">
        <v>3</v>
      </c>
      <c r="J323" s="22">
        <v>3</v>
      </c>
      <c r="K323" s="13">
        <v>3</v>
      </c>
      <c r="L323" s="22">
        <v>2</v>
      </c>
      <c r="M323" s="13">
        <v>2</v>
      </c>
      <c r="N323" s="22">
        <v>1</v>
      </c>
      <c r="O323" s="13">
        <v>1</v>
      </c>
    </row>
    <row r="324" spans="1:16" ht="33">
      <c r="A324" s="42"/>
      <c r="B324" s="42"/>
      <c r="C324" s="4" t="s">
        <v>105</v>
      </c>
      <c r="D324" s="30"/>
      <c r="E324" s="4"/>
      <c r="F324" s="18">
        <v>3</v>
      </c>
      <c r="G324" s="13">
        <v>3</v>
      </c>
      <c r="H324" s="22">
        <v>3</v>
      </c>
      <c r="I324" s="13">
        <v>3</v>
      </c>
      <c r="J324" s="22">
        <v>3</v>
      </c>
      <c r="K324" s="13">
        <v>3</v>
      </c>
      <c r="L324" s="22">
        <v>2</v>
      </c>
      <c r="M324" s="13">
        <v>2</v>
      </c>
      <c r="N324" s="22">
        <v>1</v>
      </c>
      <c r="O324" s="13">
        <v>1</v>
      </c>
    </row>
    <row r="325" spans="1:16">
      <c r="A325" s="42"/>
      <c r="B325" s="42"/>
      <c r="C325" s="4" t="s">
        <v>107</v>
      </c>
      <c r="D325" s="30"/>
      <c r="E325" s="4"/>
      <c r="F325" s="18">
        <v>3</v>
      </c>
      <c r="G325" s="13">
        <v>3</v>
      </c>
      <c r="H325" s="22">
        <v>3</v>
      </c>
      <c r="I325" s="13">
        <v>3</v>
      </c>
      <c r="J325" s="22">
        <v>3</v>
      </c>
      <c r="K325" s="13">
        <v>3</v>
      </c>
      <c r="L325" s="22">
        <v>2</v>
      </c>
      <c r="M325" s="13">
        <v>2</v>
      </c>
      <c r="N325" s="22">
        <v>1</v>
      </c>
      <c r="O325" s="13">
        <v>1</v>
      </c>
    </row>
    <row r="326" spans="1:16" ht="33">
      <c r="A326" s="42"/>
      <c r="B326" s="42"/>
      <c r="C326" s="4" t="s">
        <v>53</v>
      </c>
      <c r="D326" s="30"/>
      <c r="E326" s="4"/>
      <c r="F326" s="18">
        <v>3</v>
      </c>
      <c r="G326" s="13">
        <v>3</v>
      </c>
      <c r="H326" s="22">
        <v>3</v>
      </c>
      <c r="I326" s="13">
        <v>3</v>
      </c>
      <c r="J326" s="22">
        <v>1</v>
      </c>
      <c r="K326" s="13">
        <v>1</v>
      </c>
      <c r="L326" s="22">
        <v>1</v>
      </c>
      <c r="M326" s="13">
        <v>1</v>
      </c>
      <c r="N326" s="22">
        <v>1</v>
      </c>
      <c r="O326" s="13">
        <v>1</v>
      </c>
    </row>
    <row r="327" spans="1:16" ht="33">
      <c r="A327" s="42"/>
      <c r="B327" s="42"/>
      <c r="C327" s="4" t="s">
        <v>108</v>
      </c>
      <c r="D327" s="30"/>
      <c r="E327" s="4"/>
      <c r="F327" s="18">
        <v>3</v>
      </c>
      <c r="G327" s="13">
        <v>3</v>
      </c>
      <c r="H327" s="22">
        <v>3</v>
      </c>
      <c r="I327" s="13">
        <v>3</v>
      </c>
      <c r="J327" s="22">
        <v>3</v>
      </c>
      <c r="K327" s="13">
        <v>3</v>
      </c>
      <c r="L327" s="22">
        <v>2</v>
      </c>
      <c r="M327" s="13">
        <v>2</v>
      </c>
      <c r="N327" s="22">
        <v>1</v>
      </c>
      <c r="O327" s="13">
        <v>1</v>
      </c>
    </row>
    <row r="328" spans="1:16">
      <c r="A328" s="42"/>
      <c r="B328" s="42"/>
      <c r="C328" s="4" t="s">
        <v>106</v>
      </c>
      <c r="D328" s="30"/>
      <c r="E328" s="4"/>
      <c r="F328" s="18">
        <v>3</v>
      </c>
      <c r="G328" s="13">
        <v>3</v>
      </c>
      <c r="H328" s="22">
        <v>3</v>
      </c>
      <c r="I328" s="13">
        <v>3</v>
      </c>
      <c r="J328" s="22">
        <v>2</v>
      </c>
      <c r="K328" s="13">
        <v>2</v>
      </c>
      <c r="L328" s="22">
        <v>1</v>
      </c>
      <c r="M328" s="13">
        <v>1</v>
      </c>
      <c r="N328" s="22">
        <v>1</v>
      </c>
      <c r="O328" s="13">
        <v>1</v>
      </c>
    </row>
    <row r="329" spans="1:16">
      <c r="A329" s="42"/>
      <c r="B329" s="42"/>
      <c r="C329" s="4" t="s">
        <v>103</v>
      </c>
      <c r="D329" s="30"/>
      <c r="E329" s="4"/>
      <c r="F329" s="18">
        <v>3</v>
      </c>
      <c r="G329" s="13">
        <v>3</v>
      </c>
      <c r="H329" s="22">
        <v>3</v>
      </c>
      <c r="I329" s="13">
        <v>3</v>
      </c>
      <c r="J329" s="22">
        <v>2</v>
      </c>
      <c r="K329" s="13">
        <v>2</v>
      </c>
      <c r="L329" s="22">
        <v>2</v>
      </c>
      <c r="M329" s="13">
        <v>2</v>
      </c>
      <c r="N329" s="22">
        <v>2</v>
      </c>
      <c r="O329" s="13">
        <v>2</v>
      </c>
    </row>
    <row r="330" spans="1:16" ht="33">
      <c r="A330" s="42"/>
      <c r="B330" s="42"/>
      <c r="C330" s="4" t="s">
        <v>112</v>
      </c>
      <c r="D330" s="30"/>
      <c r="E330" s="4"/>
      <c r="F330" s="18">
        <v>3</v>
      </c>
      <c r="G330" s="13">
        <v>3</v>
      </c>
      <c r="H330" s="22">
        <v>3</v>
      </c>
      <c r="I330" s="13">
        <v>3</v>
      </c>
      <c r="J330" s="22">
        <v>3</v>
      </c>
      <c r="K330" s="13">
        <v>3</v>
      </c>
      <c r="L330" s="22">
        <v>2</v>
      </c>
      <c r="M330" s="13">
        <v>2</v>
      </c>
      <c r="N330" s="22">
        <v>1</v>
      </c>
      <c r="O330" s="13">
        <v>1</v>
      </c>
    </row>
    <row r="331" spans="1:16" ht="33">
      <c r="A331" s="42"/>
      <c r="B331" s="42"/>
      <c r="C331" s="4" t="s">
        <v>113</v>
      </c>
      <c r="D331" s="30"/>
      <c r="E331" s="4"/>
      <c r="F331" s="18">
        <v>3</v>
      </c>
      <c r="G331" s="13">
        <v>3</v>
      </c>
      <c r="H331" s="22">
        <v>3</v>
      </c>
      <c r="I331" s="13">
        <v>3</v>
      </c>
      <c r="J331" s="22">
        <v>3</v>
      </c>
      <c r="K331" s="13">
        <v>3</v>
      </c>
      <c r="L331" s="22">
        <v>2</v>
      </c>
      <c r="M331" s="13">
        <v>2</v>
      </c>
      <c r="N331" s="22">
        <v>1</v>
      </c>
      <c r="O331" s="13">
        <v>1</v>
      </c>
    </row>
    <row r="332" spans="1:16">
      <c r="A332" s="41"/>
      <c r="B332" s="41"/>
      <c r="C332" s="7" t="s">
        <v>154</v>
      </c>
      <c r="D332" s="29"/>
      <c r="E332" s="7"/>
      <c r="F332" s="17"/>
      <c r="G332" s="12"/>
      <c r="H332" s="21"/>
      <c r="I332" s="12"/>
      <c r="J332" s="21"/>
      <c r="K332" s="12"/>
      <c r="L332" s="21"/>
      <c r="M332" s="12"/>
      <c r="N332" s="21"/>
      <c r="O332" s="12"/>
      <c r="P332" s="1"/>
    </row>
    <row r="333" spans="1:16">
      <c r="A333" s="42"/>
      <c r="B333" s="42"/>
      <c r="C333" s="4" t="s">
        <v>155</v>
      </c>
      <c r="D333" s="30"/>
      <c r="E333" s="4"/>
      <c r="F333" s="18">
        <v>3</v>
      </c>
      <c r="G333" s="13">
        <v>3</v>
      </c>
      <c r="H333" s="22">
        <v>3</v>
      </c>
      <c r="I333" s="13">
        <v>3</v>
      </c>
      <c r="J333" s="22">
        <v>3</v>
      </c>
      <c r="K333" s="13">
        <v>3</v>
      </c>
      <c r="L333" s="22">
        <v>2</v>
      </c>
      <c r="M333" s="13">
        <v>2</v>
      </c>
      <c r="N333" s="22">
        <v>1</v>
      </c>
      <c r="O333" s="13">
        <v>1</v>
      </c>
    </row>
    <row r="334" spans="1:16">
      <c r="A334" s="42"/>
      <c r="B334" s="42"/>
      <c r="C334" s="4" t="s">
        <v>156</v>
      </c>
      <c r="D334" s="30"/>
      <c r="E334" s="4"/>
      <c r="F334" s="18">
        <v>3</v>
      </c>
      <c r="G334" s="13">
        <v>3</v>
      </c>
      <c r="H334" s="22">
        <v>3</v>
      </c>
      <c r="I334" s="13">
        <v>3</v>
      </c>
      <c r="J334" s="22">
        <v>3</v>
      </c>
      <c r="K334" s="13">
        <v>3</v>
      </c>
      <c r="L334" s="22">
        <v>3</v>
      </c>
      <c r="M334" s="13">
        <v>3</v>
      </c>
      <c r="N334" s="22">
        <v>1</v>
      </c>
      <c r="O334" s="13">
        <v>1</v>
      </c>
    </row>
    <row r="335" spans="1:16">
      <c r="A335" s="42"/>
      <c r="B335" s="42"/>
      <c r="C335" s="4" t="s">
        <v>157</v>
      </c>
      <c r="D335" s="30"/>
      <c r="E335" s="4"/>
      <c r="F335" s="18">
        <v>3</v>
      </c>
      <c r="G335" s="13">
        <v>3</v>
      </c>
      <c r="H335" s="22">
        <v>3</v>
      </c>
      <c r="I335" s="13">
        <v>3</v>
      </c>
      <c r="J335" s="22">
        <v>3</v>
      </c>
      <c r="K335" s="13">
        <v>3</v>
      </c>
      <c r="L335" s="22">
        <v>2</v>
      </c>
      <c r="M335" s="13">
        <v>2</v>
      </c>
      <c r="N335" s="22">
        <v>1</v>
      </c>
      <c r="O335" s="13">
        <v>1</v>
      </c>
    </row>
    <row r="336" spans="1:16">
      <c r="A336" s="42"/>
      <c r="B336" s="42"/>
      <c r="C336" s="4" t="s">
        <v>158</v>
      </c>
      <c r="D336" s="30"/>
      <c r="E336" s="4"/>
      <c r="F336" s="18">
        <v>3</v>
      </c>
      <c r="G336" s="13">
        <v>3</v>
      </c>
      <c r="H336" s="22">
        <v>3</v>
      </c>
      <c r="I336" s="13">
        <v>3</v>
      </c>
      <c r="J336" s="22">
        <v>2</v>
      </c>
      <c r="K336" s="13">
        <v>2</v>
      </c>
      <c r="L336" s="22">
        <v>2</v>
      </c>
      <c r="M336" s="13">
        <v>2</v>
      </c>
      <c r="N336" s="22">
        <v>1</v>
      </c>
      <c r="O336" s="13">
        <v>1</v>
      </c>
    </row>
    <row r="337" spans="1:16">
      <c r="A337" s="42"/>
      <c r="B337" s="42"/>
      <c r="C337" s="4" t="s">
        <v>159</v>
      </c>
      <c r="D337" s="30"/>
      <c r="E337" s="4"/>
      <c r="F337" s="18">
        <v>3</v>
      </c>
      <c r="G337" s="13">
        <v>3</v>
      </c>
      <c r="H337" s="22">
        <v>2</v>
      </c>
      <c r="I337" s="13">
        <v>2</v>
      </c>
      <c r="J337" s="22">
        <v>1</v>
      </c>
      <c r="K337" s="13">
        <v>1</v>
      </c>
      <c r="L337" s="22">
        <v>1</v>
      </c>
      <c r="M337" s="13">
        <v>1</v>
      </c>
      <c r="N337" s="22">
        <v>1</v>
      </c>
      <c r="O337" s="13">
        <v>1</v>
      </c>
    </row>
    <row r="338" spans="1:16">
      <c r="A338" s="42"/>
      <c r="B338" s="42"/>
      <c r="C338" s="4" t="s">
        <v>160</v>
      </c>
      <c r="D338" s="30"/>
      <c r="E338" s="4"/>
      <c r="F338" s="18">
        <v>3</v>
      </c>
      <c r="G338" s="13">
        <v>3</v>
      </c>
      <c r="H338" s="22">
        <v>3</v>
      </c>
      <c r="I338" s="13">
        <v>3</v>
      </c>
      <c r="J338" s="22">
        <v>3</v>
      </c>
      <c r="K338" s="13">
        <v>3</v>
      </c>
      <c r="L338" s="22">
        <v>2</v>
      </c>
      <c r="M338" s="13">
        <v>2</v>
      </c>
      <c r="N338" s="22">
        <v>1</v>
      </c>
      <c r="O338" s="13">
        <v>1</v>
      </c>
    </row>
    <row r="339" spans="1:16" ht="18">
      <c r="A339" s="88" t="s">
        <v>728</v>
      </c>
      <c r="B339" s="85"/>
      <c r="C339" s="86"/>
      <c r="D339" s="87"/>
      <c r="E339" s="86"/>
      <c r="F339" s="84"/>
      <c r="G339" s="84"/>
      <c r="H339" s="84"/>
      <c r="I339" s="84"/>
      <c r="J339" s="84"/>
      <c r="K339" s="84"/>
      <c r="L339" s="84"/>
      <c r="M339" s="84"/>
      <c r="N339" s="84"/>
      <c r="O339" s="84"/>
      <c r="P339" s="25"/>
    </row>
    <row r="340" spans="1:16">
      <c r="A340" s="41"/>
      <c r="B340" s="41"/>
      <c r="C340" s="7" t="s">
        <v>141</v>
      </c>
      <c r="D340" s="29"/>
      <c r="E340" s="7"/>
      <c r="F340" s="17"/>
      <c r="G340" s="12"/>
      <c r="H340" s="21"/>
      <c r="I340" s="12"/>
      <c r="J340" s="21"/>
      <c r="K340" s="12"/>
      <c r="L340" s="21"/>
      <c r="M340" s="12"/>
      <c r="N340" s="21"/>
      <c r="O340" s="12"/>
      <c r="P340" s="1"/>
    </row>
    <row r="341" spans="1:16">
      <c r="A341" s="42"/>
      <c r="B341" s="42"/>
      <c r="C341" s="4" t="s">
        <v>142</v>
      </c>
      <c r="D341" s="30"/>
      <c r="E341" s="4"/>
      <c r="F341" s="18">
        <v>3</v>
      </c>
      <c r="G341" s="13">
        <v>3</v>
      </c>
      <c r="H341" s="22">
        <v>3</v>
      </c>
      <c r="I341" s="13">
        <v>3</v>
      </c>
      <c r="J341" s="22">
        <v>2</v>
      </c>
      <c r="K341" s="13">
        <v>2</v>
      </c>
      <c r="L341" s="22">
        <v>1</v>
      </c>
      <c r="M341" s="13">
        <v>1</v>
      </c>
      <c r="N341" s="22">
        <v>1</v>
      </c>
      <c r="O341" s="13">
        <v>1</v>
      </c>
    </row>
    <row r="342" spans="1:16" ht="33">
      <c r="A342" s="42"/>
      <c r="B342" s="42"/>
      <c r="C342" s="4" t="s">
        <v>203</v>
      </c>
      <c r="D342" s="30"/>
      <c r="E342" s="4"/>
      <c r="F342" s="18">
        <v>3</v>
      </c>
      <c r="G342" s="13">
        <v>3</v>
      </c>
      <c r="H342" s="22">
        <v>3</v>
      </c>
      <c r="I342" s="13">
        <v>3</v>
      </c>
      <c r="J342" s="22">
        <v>3</v>
      </c>
      <c r="K342" s="13">
        <v>3</v>
      </c>
      <c r="L342" s="22">
        <v>2</v>
      </c>
      <c r="M342" s="13">
        <v>2</v>
      </c>
      <c r="N342" s="22">
        <v>1</v>
      </c>
      <c r="O342" s="13">
        <v>1</v>
      </c>
    </row>
    <row r="343" spans="1:16" ht="33">
      <c r="A343" s="42"/>
      <c r="B343" s="42"/>
      <c r="C343" s="4" t="s">
        <v>204</v>
      </c>
      <c r="D343" s="30"/>
      <c r="E343" s="4"/>
      <c r="F343" s="18">
        <v>3</v>
      </c>
      <c r="G343" s="13">
        <v>3</v>
      </c>
      <c r="H343" s="22">
        <v>2</v>
      </c>
      <c r="I343" s="13">
        <v>2</v>
      </c>
      <c r="J343" s="22">
        <v>1</v>
      </c>
      <c r="K343" s="13">
        <v>1</v>
      </c>
      <c r="L343" s="22">
        <v>1</v>
      </c>
      <c r="M343" s="13">
        <v>1</v>
      </c>
      <c r="N343" s="22">
        <v>1</v>
      </c>
      <c r="O343" s="13">
        <v>1</v>
      </c>
    </row>
    <row r="344" spans="1:16" ht="33">
      <c r="A344" s="42"/>
      <c r="B344" s="42"/>
      <c r="C344" s="4" t="s">
        <v>199</v>
      </c>
      <c r="D344" s="30"/>
      <c r="E344" s="4"/>
      <c r="F344" s="18">
        <v>3</v>
      </c>
      <c r="G344" s="13">
        <v>3</v>
      </c>
      <c r="H344" s="22">
        <v>3</v>
      </c>
      <c r="I344" s="13">
        <v>3</v>
      </c>
      <c r="J344" s="22">
        <v>3</v>
      </c>
      <c r="K344" s="13">
        <v>3</v>
      </c>
      <c r="L344" s="22">
        <v>3</v>
      </c>
      <c r="M344" s="13">
        <v>3</v>
      </c>
      <c r="N344" s="22">
        <v>3</v>
      </c>
      <c r="O344" s="13">
        <v>3</v>
      </c>
    </row>
    <row r="345" spans="1:16">
      <c r="A345" s="42"/>
      <c r="B345" s="42"/>
      <c r="C345" s="4" t="s">
        <v>143</v>
      </c>
      <c r="D345" s="30"/>
      <c r="E345" s="4"/>
      <c r="F345" s="18">
        <v>3</v>
      </c>
      <c r="G345" s="13">
        <v>3</v>
      </c>
      <c r="H345" s="22">
        <v>3</v>
      </c>
      <c r="I345" s="13">
        <v>3</v>
      </c>
      <c r="J345" s="22">
        <v>3</v>
      </c>
      <c r="K345" s="13">
        <v>3</v>
      </c>
      <c r="L345" s="22">
        <v>2</v>
      </c>
      <c r="M345" s="13">
        <v>2</v>
      </c>
      <c r="N345" s="22">
        <v>1</v>
      </c>
      <c r="O345" s="13">
        <v>1</v>
      </c>
    </row>
    <row r="346" spans="1:16">
      <c r="A346" s="42"/>
      <c r="B346" s="42"/>
      <c r="C346" s="4" t="s">
        <v>144</v>
      </c>
      <c r="D346" s="30"/>
      <c r="E346" s="4"/>
      <c r="F346" s="18">
        <v>3</v>
      </c>
      <c r="G346" s="13">
        <v>3</v>
      </c>
      <c r="H346" s="22">
        <v>2</v>
      </c>
      <c r="I346" s="13">
        <v>2</v>
      </c>
      <c r="J346" s="22">
        <v>1</v>
      </c>
      <c r="K346" s="13">
        <v>1</v>
      </c>
      <c r="L346" s="22">
        <v>1</v>
      </c>
      <c r="M346" s="13">
        <v>1</v>
      </c>
      <c r="N346" s="22">
        <v>1</v>
      </c>
      <c r="O346" s="13">
        <v>1</v>
      </c>
    </row>
    <row r="347" spans="1:16">
      <c r="A347" s="42"/>
      <c r="B347" s="42"/>
      <c r="C347" s="4" t="s">
        <v>145</v>
      </c>
      <c r="D347" s="30"/>
      <c r="E347" s="4"/>
      <c r="F347" s="18">
        <v>3</v>
      </c>
      <c r="G347" s="13">
        <v>3</v>
      </c>
      <c r="H347" s="22">
        <v>3</v>
      </c>
      <c r="I347" s="13">
        <v>3</v>
      </c>
      <c r="J347" s="22">
        <v>2</v>
      </c>
      <c r="K347" s="13">
        <v>2</v>
      </c>
      <c r="L347" s="22">
        <v>1</v>
      </c>
      <c r="M347" s="13">
        <v>1</v>
      </c>
      <c r="N347" s="22">
        <v>1</v>
      </c>
      <c r="O347" s="13">
        <v>1</v>
      </c>
    </row>
    <row r="348" spans="1:16">
      <c r="A348" s="42"/>
      <c r="B348" s="42"/>
      <c r="C348" s="4" t="s">
        <v>146</v>
      </c>
      <c r="D348" s="30"/>
      <c r="E348" s="4"/>
      <c r="F348" s="18">
        <v>3</v>
      </c>
      <c r="G348" s="13">
        <v>3</v>
      </c>
      <c r="H348" s="22">
        <v>3</v>
      </c>
      <c r="I348" s="13">
        <v>3</v>
      </c>
      <c r="J348" s="22">
        <v>3</v>
      </c>
      <c r="K348" s="13">
        <v>3</v>
      </c>
      <c r="L348" s="22">
        <v>3</v>
      </c>
      <c r="M348" s="13">
        <v>3</v>
      </c>
      <c r="N348" s="22">
        <v>3</v>
      </c>
      <c r="O348" s="13">
        <v>3</v>
      </c>
    </row>
    <row r="349" spans="1:16">
      <c r="A349" s="42"/>
      <c r="B349" s="42"/>
      <c r="C349" s="4" t="s">
        <v>147</v>
      </c>
      <c r="D349" s="30"/>
      <c r="E349" s="4"/>
      <c r="F349" s="18">
        <v>3</v>
      </c>
      <c r="G349" s="13">
        <v>3</v>
      </c>
      <c r="H349" s="22">
        <v>3</v>
      </c>
      <c r="I349" s="13">
        <v>3</v>
      </c>
      <c r="J349" s="22">
        <v>3</v>
      </c>
      <c r="K349" s="13">
        <v>3</v>
      </c>
      <c r="L349" s="22">
        <v>3</v>
      </c>
      <c r="M349" s="13">
        <v>3</v>
      </c>
      <c r="N349" s="22">
        <v>3</v>
      </c>
      <c r="O349" s="13">
        <v>3</v>
      </c>
    </row>
    <row r="350" spans="1:16">
      <c r="A350" s="42"/>
      <c r="B350" s="42"/>
      <c r="C350" s="4" t="s">
        <v>148</v>
      </c>
      <c r="D350" s="30"/>
      <c r="E350" s="4"/>
      <c r="F350" s="18">
        <v>3</v>
      </c>
      <c r="G350" s="13">
        <v>3</v>
      </c>
      <c r="H350" s="22">
        <v>3</v>
      </c>
      <c r="I350" s="13">
        <v>3</v>
      </c>
      <c r="J350" s="22">
        <v>3</v>
      </c>
      <c r="K350" s="13">
        <v>3</v>
      </c>
      <c r="L350" s="22">
        <v>3</v>
      </c>
      <c r="M350" s="13">
        <v>3</v>
      </c>
      <c r="N350" s="22">
        <v>2</v>
      </c>
      <c r="O350" s="13">
        <v>2</v>
      </c>
    </row>
    <row r="351" spans="1:16">
      <c r="A351" s="42"/>
      <c r="B351" s="42"/>
      <c r="C351" s="4" t="s">
        <v>149</v>
      </c>
      <c r="D351" s="30"/>
      <c r="E351" s="4"/>
      <c r="F351" s="18">
        <v>3</v>
      </c>
      <c r="G351" s="13">
        <v>3</v>
      </c>
      <c r="H351" s="22">
        <v>3</v>
      </c>
      <c r="I351" s="13">
        <v>3</v>
      </c>
      <c r="J351" s="22">
        <v>3</v>
      </c>
      <c r="K351" s="13">
        <v>3</v>
      </c>
      <c r="L351" s="22">
        <v>3</v>
      </c>
      <c r="M351" s="13">
        <v>3</v>
      </c>
      <c r="N351" s="22">
        <v>2</v>
      </c>
      <c r="O351" s="13">
        <v>2</v>
      </c>
    </row>
    <row r="352" spans="1:16">
      <c r="A352" s="42"/>
      <c r="B352" s="42"/>
      <c r="C352" s="4" t="s">
        <v>150</v>
      </c>
      <c r="D352" s="30"/>
      <c r="E352" s="4"/>
      <c r="F352" s="18">
        <v>3</v>
      </c>
      <c r="G352" s="13">
        <v>3</v>
      </c>
      <c r="H352" s="22">
        <v>3</v>
      </c>
      <c r="I352" s="13">
        <v>3</v>
      </c>
      <c r="J352" s="22">
        <v>3</v>
      </c>
      <c r="K352" s="13">
        <v>3</v>
      </c>
      <c r="L352" s="22">
        <v>3</v>
      </c>
      <c r="M352" s="13">
        <v>3</v>
      </c>
      <c r="N352" s="22">
        <v>2</v>
      </c>
      <c r="O352" s="13">
        <v>2</v>
      </c>
    </row>
    <row r="353" spans="1:16">
      <c r="A353" s="42"/>
      <c r="B353" s="42"/>
      <c r="C353" s="4" t="s">
        <v>151</v>
      </c>
      <c r="D353" s="30"/>
      <c r="E353" s="4"/>
      <c r="F353" s="18">
        <v>3</v>
      </c>
      <c r="G353" s="13">
        <v>3</v>
      </c>
      <c r="H353" s="22">
        <v>3</v>
      </c>
      <c r="I353" s="13">
        <v>3</v>
      </c>
      <c r="J353" s="22">
        <v>2</v>
      </c>
      <c r="K353" s="13">
        <v>2</v>
      </c>
      <c r="L353" s="22">
        <v>1</v>
      </c>
      <c r="M353" s="13">
        <v>1</v>
      </c>
      <c r="N353" s="22">
        <v>1</v>
      </c>
      <c r="O353" s="13">
        <v>1</v>
      </c>
    </row>
    <row r="354" spans="1:16">
      <c r="A354" s="42"/>
      <c r="B354" s="42"/>
      <c r="C354" s="4" t="s">
        <v>152</v>
      </c>
      <c r="D354" s="30"/>
      <c r="E354" s="4"/>
      <c r="F354" s="18">
        <v>3</v>
      </c>
      <c r="G354" s="13">
        <v>3</v>
      </c>
      <c r="H354" s="22">
        <v>3</v>
      </c>
      <c r="I354" s="13">
        <v>3</v>
      </c>
      <c r="J354" s="22">
        <v>3</v>
      </c>
      <c r="K354" s="13">
        <v>3</v>
      </c>
      <c r="L354" s="22">
        <v>3</v>
      </c>
      <c r="M354" s="13">
        <v>3</v>
      </c>
      <c r="N354" s="22">
        <v>2</v>
      </c>
      <c r="O354" s="13">
        <v>2</v>
      </c>
    </row>
    <row r="355" spans="1:16">
      <c r="A355" s="41"/>
      <c r="B355" s="41"/>
      <c r="C355" s="7" t="s">
        <v>172</v>
      </c>
      <c r="D355" s="29"/>
      <c r="E355" s="7"/>
      <c r="F355" s="17"/>
      <c r="G355" s="12"/>
      <c r="H355" s="21"/>
      <c r="I355" s="12"/>
      <c r="J355" s="21"/>
      <c r="K355" s="12"/>
      <c r="L355" s="21"/>
      <c r="M355" s="12"/>
      <c r="N355" s="21"/>
      <c r="O355" s="12"/>
      <c r="P355" s="1"/>
    </row>
    <row r="356" spans="1:16">
      <c r="A356" s="43"/>
      <c r="B356" s="43"/>
      <c r="C356" s="9" t="s">
        <v>173</v>
      </c>
      <c r="D356" s="32"/>
      <c r="E356" s="9"/>
      <c r="F356" s="19"/>
      <c r="G356" s="14"/>
      <c r="H356" s="23"/>
      <c r="I356" s="14"/>
      <c r="J356" s="23"/>
      <c r="K356" s="14"/>
      <c r="L356" s="23"/>
      <c r="M356" s="14"/>
      <c r="N356" s="23"/>
      <c r="O356" s="14"/>
      <c r="P356" s="1"/>
    </row>
    <row r="357" spans="1:16">
      <c r="A357" s="42"/>
      <c r="B357" s="42"/>
      <c r="C357" s="4" t="s">
        <v>174</v>
      </c>
      <c r="D357" s="30"/>
      <c r="E357" s="4"/>
      <c r="F357" s="18">
        <v>3</v>
      </c>
      <c r="G357" s="13">
        <v>3</v>
      </c>
      <c r="H357" s="22">
        <v>3</v>
      </c>
      <c r="I357" s="13">
        <v>3</v>
      </c>
      <c r="J357" s="22">
        <v>2</v>
      </c>
      <c r="K357" s="13">
        <v>2</v>
      </c>
      <c r="L357" s="22">
        <v>1</v>
      </c>
      <c r="M357" s="13">
        <v>1</v>
      </c>
      <c r="N357" s="22">
        <v>1</v>
      </c>
      <c r="O357" s="13">
        <v>1</v>
      </c>
    </row>
    <row r="358" spans="1:16">
      <c r="A358" s="42"/>
      <c r="B358" s="42"/>
      <c r="C358" s="4" t="s">
        <v>175</v>
      </c>
      <c r="D358" s="30"/>
      <c r="E358" s="4"/>
      <c r="F358" s="18">
        <v>3</v>
      </c>
      <c r="G358" s="13">
        <v>3</v>
      </c>
      <c r="H358" s="22">
        <v>3</v>
      </c>
      <c r="I358" s="13">
        <v>3</v>
      </c>
      <c r="J358" s="22">
        <v>2</v>
      </c>
      <c r="K358" s="13">
        <v>2</v>
      </c>
      <c r="L358" s="22">
        <v>1</v>
      </c>
      <c r="M358" s="13">
        <v>1</v>
      </c>
      <c r="N358" s="22">
        <v>1</v>
      </c>
      <c r="O358" s="13">
        <v>1</v>
      </c>
    </row>
    <row r="359" spans="1:16">
      <c r="A359" s="42"/>
      <c r="B359" s="42"/>
      <c r="C359" s="4" t="s">
        <v>177</v>
      </c>
      <c r="D359" s="30"/>
      <c r="E359" s="4"/>
      <c r="F359" s="18">
        <v>3</v>
      </c>
      <c r="G359" s="13">
        <v>3</v>
      </c>
      <c r="H359" s="22">
        <v>3</v>
      </c>
      <c r="I359" s="13">
        <v>3</v>
      </c>
      <c r="J359" s="22">
        <v>2</v>
      </c>
      <c r="K359" s="13">
        <v>2</v>
      </c>
      <c r="L359" s="22">
        <v>1</v>
      </c>
      <c r="M359" s="13">
        <v>1</v>
      </c>
      <c r="N359" s="22">
        <v>1</v>
      </c>
      <c r="O359" s="13">
        <v>1</v>
      </c>
    </row>
    <row r="360" spans="1:16">
      <c r="A360" s="42"/>
      <c r="B360" s="42"/>
      <c r="C360" s="4" t="s">
        <v>176</v>
      </c>
      <c r="D360" s="30"/>
      <c r="E360" s="4"/>
      <c r="F360" s="18">
        <v>3</v>
      </c>
      <c r="G360" s="13">
        <v>3</v>
      </c>
      <c r="H360" s="22">
        <v>3</v>
      </c>
      <c r="I360" s="13">
        <v>3</v>
      </c>
      <c r="J360" s="22">
        <v>2</v>
      </c>
      <c r="K360" s="13">
        <v>2</v>
      </c>
      <c r="L360" s="22">
        <v>1</v>
      </c>
      <c r="M360" s="13">
        <v>1</v>
      </c>
      <c r="N360" s="22">
        <v>1</v>
      </c>
      <c r="O360" s="13">
        <v>1</v>
      </c>
    </row>
    <row r="361" spans="1:16">
      <c r="A361" s="42"/>
      <c r="B361" s="42"/>
      <c r="C361" s="4" t="s">
        <v>178</v>
      </c>
      <c r="D361" s="30"/>
      <c r="E361" s="4"/>
      <c r="F361" s="18">
        <v>3</v>
      </c>
      <c r="G361" s="13">
        <v>3</v>
      </c>
      <c r="H361" s="22">
        <v>2</v>
      </c>
      <c r="I361" s="13">
        <v>2</v>
      </c>
      <c r="J361" s="22">
        <v>1</v>
      </c>
      <c r="K361" s="13">
        <v>1</v>
      </c>
      <c r="L361" s="22">
        <v>1</v>
      </c>
      <c r="M361" s="13">
        <v>1</v>
      </c>
      <c r="N361" s="22">
        <v>1</v>
      </c>
      <c r="O361" s="13">
        <v>1</v>
      </c>
    </row>
    <row r="362" spans="1:16" ht="33">
      <c r="A362" s="42"/>
      <c r="B362" s="42"/>
      <c r="C362" s="4" t="s">
        <v>179</v>
      </c>
      <c r="D362" s="30"/>
      <c r="E362" s="4"/>
      <c r="F362" s="18">
        <v>3</v>
      </c>
      <c r="G362" s="13">
        <v>3</v>
      </c>
      <c r="H362" s="22">
        <v>3</v>
      </c>
      <c r="I362" s="13">
        <v>3</v>
      </c>
      <c r="J362" s="22">
        <v>2</v>
      </c>
      <c r="K362" s="13">
        <v>2</v>
      </c>
      <c r="L362" s="22">
        <v>1</v>
      </c>
      <c r="M362" s="13">
        <v>1</v>
      </c>
      <c r="N362" s="22">
        <v>1</v>
      </c>
      <c r="O362" s="13">
        <v>1</v>
      </c>
    </row>
    <row r="363" spans="1:16">
      <c r="A363" s="43"/>
      <c r="B363" s="43"/>
      <c r="C363" s="9" t="s">
        <v>180</v>
      </c>
      <c r="D363" s="32"/>
      <c r="E363" s="9"/>
      <c r="F363" s="19"/>
      <c r="G363" s="14"/>
      <c r="H363" s="23"/>
      <c r="I363" s="14"/>
      <c r="J363" s="23"/>
      <c r="K363" s="14"/>
      <c r="L363" s="23"/>
      <c r="M363" s="14"/>
      <c r="N363" s="23"/>
      <c r="O363" s="14"/>
      <c r="P363" s="1"/>
    </row>
    <row r="364" spans="1:16">
      <c r="A364" s="42"/>
      <c r="B364" s="42"/>
      <c r="C364" s="4" t="s">
        <v>181</v>
      </c>
      <c r="D364" s="30"/>
      <c r="E364" s="4"/>
      <c r="F364" s="18">
        <v>3</v>
      </c>
      <c r="G364" s="13">
        <v>3</v>
      </c>
      <c r="H364" s="22">
        <v>3</v>
      </c>
      <c r="I364" s="13">
        <v>3</v>
      </c>
      <c r="J364" s="22">
        <v>2</v>
      </c>
      <c r="K364" s="13">
        <v>2</v>
      </c>
      <c r="L364" s="22">
        <v>1</v>
      </c>
      <c r="M364" s="13">
        <v>1</v>
      </c>
      <c r="N364" s="22">
        <v>1</v>
      </c>
      <c r="O364" s="13">
        <v>1</v>
      </c>
    </row>
    <row r="365" spans="1:16">
      <c r="A365" s="42"/>
      <c r="B365" s="42"/>
      <c r="C365" s="4" t="s">
        <v>185</v>
      </c>
      <c r="D365" s="30"/>
      <c r="E365" s="4"/>
      <c r="F365" s="18">
        <v>3</v>
      </c>
      <c r="G365" s="13">
        <v>3</v>
      </c>
      <c r="H365" s="22">
        <v>3</v>
      </c>
      <c r="I365" s="13">
        <v>3</v>
      </c>
      <c r="J365" s="22">
        <v>2</v>
      </c>
      <c r="K365" s="13">
        <v>2</v>
      </c>
      <c r="L365" s="22">
        <v>1</v>
      </c>
      <c r="M365" s="13">
        <v>1</v>
      </c>
      <c r="N365" s="22">
        <v>1</v>
      </c>
      <c r="O365" s="13">
        <v>1</v>
      </c>
    </row>
    <row r="366" spans="1:16">
      <c r="A366" s="42"/>
      <c r="B366" s="42"/>
      <c r="C366" s="4" t="s">
        <v>186</v>
      </c>
      <c r="D366" s="30"/>
      <c r="E366" s="4"/>
      <c r="F366" s="18">
        <v>3</v>
      </c>
      <c r="G366" s="13">
        <v>3</v>
      </c>
      <c r="H366" s="22">
        <v>3</v>
      </c>
      <c r="I366" s="13">
        <v>3</v>
      </c>
      <c r="J366" s="22">
        <v>2</v>
      </c>
      <c r="K366" s="13">
        <v>2</v>
      </c>
      <c r="L366" s="22">
        <v>1</v>
      </c>
      <c r="M366" s="13">
        <v>1</v>
      </c>
      <c r="N366" s="22">
        <v>1</v>
      </c>
      <c r="O366" s="13">
        <v>1</v>
      </c>
    </row>
    <row r="367" spans="1:16">
      <c r="A367" s="42"/>
      <c r="B367" s="42"/>
      <c r="C367" s="4" t="s">
        <v>182</v>
      </c>
      <c r="D367" s="30"/>
      <c r="E367" s="4"/>
      <c r="F367" s="18">
        <v>3</v>
      </c>
      <c r="G367" s="13">
        <v>3</v>
      </c>
      <c r="H367" s="22">
        <v>3</v>
      </c>
      <c r="I367" s="13">
        <v>3</v>
      </c>
      <c r="J367" s="22">
        <v>2</v>
      </c>
      <c r="K367" s="13">
        <v>2</v>
      </c>
      <c r="L367" s="22">
        <v>1</v>
      </c>
      <c r="M367" s="13">
        <v>1</v>
      </c>
      <c r="N367" s="22">
        <v>1</v>
      </c>
      <c r="O367" s="13">
        <v>1</v>
      </c>
    </row>
    <row r="368" spans="1:16" ht="33">
      <c r="A368" s="42"/>
      <c r="B368" s="42"/>
      <c r="C368" s="4" t="s">
        <v>183</v>
      </c>
      <c r="D368" s="30"/>
      <c r="E368" s="4"/>
      <c r="F368" s="18">
        <v>3</v>
      </c>
      <c r="G368" s="13">
        <v>3</v>
      </c>
      <c r="H368" s="22">
        <v>3</v>
      </c>
      <c r="I368" s="13">
        <v>3</v>
      </c>
      <c r="J368" s="22">
        <v>3</v>
      </c>
      <c r="K368" s="13">
        <v>3</v>
      </c>
      <c r="L368" s="22">
        <v>2</v>
      </c>
      <c r="M368" s="13">
        <v>2</v>
      </c>
      <c r="N368" s="22">
        <v>2</v>
      </c>
      <c r="O368" s="13">
        <v>2</v>
      </c>
    </row>
    <row r="369" spans="1:16" ht="33">
      <c r="A369" s="42"/>
      <c r="B369" s="42"/>
      <c r="C369" s="4" t="s">
        <v>184</v>
      </c>
      <c r="D369" s="30"/>
      <c r="E369" s="4"/>
      <c r="F369" s="18">
        <v>3</v>
      </c>
      <c r="G369" s="13">
        <v>3</v>
      </c>
      <c r="H369" s="22">
        <v>3</v>
      </c>
      <c r="I369" s="13">
        <v>3</v>
      </c>
      <c r="J369" s="22">
        <v>3</v>
      </c>
      <c r="K369" s="13">
        <v>3</v>
      </c>
      <c r="L369" s="22">
        <v>2</v>
      </c>
      <c r="M369" s="13">
        <v>2</v>
      </c>
      <c r="N369" s="22">
        <v>2</v>
      </c>
      <c r="O369" s="13">
        <v>2</v>
      </c>
    </row>
    <row r="370" spans="1:16">
      <c r="A370" s="43"/>
      <c r="B370" s="43"/>
      <c r="C370" s="9" t="s">
        <v>188</v>
      </c>
      <c r="D370" s="32"/>
      <c r="E370" s="9"/>
      <c r="F370" s="19"/>
      <c r="G370" s="14"/>
      <c r="H370" s="23"/>
      <c r="I370" s="14"/>
      <c r="J370" s="23"/>
      <c r="K370" s="14"/>
      <c r="L370" s="23"/>
      <c r="M370" s="14"/>
      <c r="N370" s="23"/>
      <c r="O370" s="14"/>
      <c r="P370" s="1"/>
    </row>
    <row r="371" spans="1:16" ht="33">
      <c r="A371" s="42"/>
      <c r="B371" s="42"/>
      <c r="C371" s="4" t="s">
        <v>189</v>
      </c>
      <c r="D371" s="30"/>
      <c r="E371" s="4"/>
      <c r="F371" s="18">
        <v>3</v>
      </c>
      <c r="G371" s="13">
        <v>3</v>
      </c>
      <c r="H371" s="22">
        <v>3</v>
      </c>
      <c r="I371" s="13">
        <v>3</v>
      </c>
      <c r="J371" s="22">
        <v>3</v>
      </c>
      <c r="K371" s="13">
        <v>3</v>
      </c>
      <c r="L371" s="22">
        <v>3</v>
      </c>
      <c r="M371" s="13">
        <v>3</v>
      </c>
      <c r="N371" s="22">
        <v>3</v>
      </c>
      <c r="O371" s="13">
        <v>3</v>
      </c>
    </row>
    <row r="372" spans="1:16">
      <c r="A372" s="42"/>
      <c r="B372" s="42"/>
      <c r="C372" s="4" t="s">
        <v>190</v>
      </c>
      <c r="D372" s="30"/>
      <c r="E372" s="4"/>
      <c r="F372" s="18">
        <v>3</v>
      </c>
      <c r="G372" s="13">
        <v>3</v>
      </c>
      <c r="H372" s="22">
        <v>3</v>
      </c>
      <c r="I372" s="13">
        <v>3</v>
      </c>
      <c r="J372" s="22">
        <v>3</v>
      </c>
      <c r="K372" s="13">
        <v>3</v>
      </c>
      <c r="L372" s="22">
        <v>3</v>
      </c>
      <c r="M372" s="13">
        <v>3</v>
      </c>
      <c r="N372" s="22">
        <v>3</v>
      </c>
      <c r="O372" s="13">
        <v>3</v>
      </c>
    </row>
    <row r="373" spans="1:16">
      <c r="A373" s="43"/>
      <c r="B373" s="43"/>
      <c r="C373" s="9" t="s">
        <v>193</v>
      </c>
      <c r="D373" s="32"/>
      <c r="E373" s="9"/>
      <c r="F373" s="19"/>
      <c r="G373" s="14"/>
      <c r="H373" s="23"/>
      <c r="I373" s="14"/>
      <c r="J373" s="23"/>
      <c r="K373" s="14"/>
      <c r="L373" s="23"/>
      <c r="M373" s="14"/>
      <c r="N373" s="23"/>
      <c r="O373" s="14"/>
      <c r="P373" s="1"/>
    </row>
    <row r="374" spans="1:16" ht="33">
      <c r="A374" s="42"/>
      <c r="B374" s="42"/>
      <c r="C374" s="4" t="s">
        <v>194</v>
      </c>
      <c r="D374" s="30"/>
      <c r="E374" s="4"/>
      <c r="F374" s="18">
        <v>3</v>
      </c>
      <c r="G374" s="13">
        <v>3</v>
      </c>
      <c r="H374" s="22">
        <v>3</v>
      </c>
      <c r="I374" s="13">
        <v>3</v>
      </c>
      <c r="J374" s="22">
        <v>2</v>
      </c>
      <c r="K374" s="13">
        <v>2</v>
      </c>
      <c r="L374" s="22">
        <v>1</v>
      </c>
      <c r="M374" s="13">
        <v>1</v>
      </c>
      <c r="N374" s="22">
        <v>1</v>
      </c>
      <c r="O374" s="13">
        <v>1</v>
      </c>
    </row>
    <row r="375" spans="1:16">
      <c r="A375" s="42"/>
      <c r="B375" s="42"/>
      <c r="C375" s="4" t="s">
        <v>174</v>
      </c>
      <c r="D375" s="30"/>
      <c r="E375" s="4"/>
      <c r="F375" s="18">
        <v>3</v>
      </c>
      <c r="G375" s="13">
        <v>3</v>
      </c>
      <c r="H375" s="22">
        <v>3</v>
      </c>
      <c r="I375" s="13">
        <v>3</v>
      </c>
      <c r="J375" s="22">
        <v>3</v>
      </c>
      <c r="K375" s="13">
        <v>3</v>
      </c>
      <c r="L375" s="22">
        <v>3</v>
      </c>
      <c r="M375" s="13">
        <v>3</v>
      </c>
      <c r="N375" s="22">
        <v>3</v>
      </c>
      <c r="O375" s="13">
        <v>3</v>
      </c>
    </row>
    <row r="376" spans="1:16">
      <c r="A376" s="42"/>
      <c r="B376" s="42"/>
      <c r="C376" s="4" t="s">
        <v>175</v>
      </c>
      <c r="D376" s="30"/>
      <c r="E376" s="4"/>
      <c r="F376" s="18">
        <v>3</v>
      </c>
      <c r="G376" s="13">
        <v>3</v>
      </c>
      <c r="H376" s="22">
        <v>3</v>
      </c>
      <c r="I376" s="13">
        <v>3</v>
      </c>
      <c r="J376" s="22">
        <v>3</v>
      </c>
      <c r="K376" s="13">
        <v>3</v>
      </c>
      <c r="L376" s="22">
        <v>3</v>
      </c>
      <c r="M376" s="13">
        <v>3</v>
      </c>
      <c r="N376" s="22">
        <v>3</v>
      </c>
      <c r="O376" s="13">
        <v>3</v>
      </c>
    </row>
    <row r="377" spans="1:16">
      <c r="A377" s="42"/>
      <c r="B377" s="42"/>
      <c r="C377" s="4" t="s">
        <v>195</v>
      </c>
      <c r="D377" s="30"/>
      <c r="E377" s="4"/>
      <c r="F377" s="18">
        <v>3</v>
      </c>
      <c r="G377" s="13">
        <v>3</v>
      </c>
      <c r="H377" s="22">
        <v>3</v>
      </c>
      <c r="I377" s="13">
        <v>3</v>
      </c>
      <c r="J377" s="22">
        <v>3</v>
      </c>
      <c r="K377" s="13">
        <v>3</v>
      </c>
      <c r="L377" s="22">
        <v>3</v>
      </c>
      <c r="M377" s="13">
        <v>3</v>
      </c>
      <c r="N377" s="22">
        <v>3</v>
      </c>
      <c r="O377" s="13">
        <v>3</v>
      </c>
    </row>
    <row r="378" spans="1:16">
      <c r="A378" s="42"/>
      <c r="B378" s="42"/>
      <c r="C378" s="4" t="s">
        <v>196</v>
      </c>
      <c r="D378" s="30"/>
      <c r="E378" s="4"/>
      <c r="F378" s="18">
        <v>3</v>
      </c>
      <c r="G378" s="13">
        <v>3</v>
      </c>
      <c r="H378" s="22">
        <v>3</v>
      </c>
      <c r="I378" s="13">
        <v>3</v>
      </c>
      <c r="J378" s="22">
        <v>3</v>
      </c>
      <c r="K378" s="13">
        <v>3</v>
      </c>
      <c r="L378" s="22">
        <v>3</v>
      </c>
      <c r="M378" s="13">
        <v>3</v>
      </c>
      <c r="N378" s="22">
        <v>3</v>
      </c>
      <c r="O378" s="13">
        <v>3</v>
      </c>
    </row>
  </sheetData>
  <autoFilter ref="C1:O378"/>
  <mergeCells count="734">
    <mergeCell ref="O180:O181"/>
    <mergeCell ref="M180:M181"/>
    <mergeCell ref="A193:A195"/>
    <mergeCell ref="B193:B195"/>
    <mergeCell ref="C193:C195"/>
    <mergeCell ref="F193:F195"/>
    <mergeCell ref="H193:H195"/>
    <mergeCell ref="J193:J195"/>
    <mergeCell ref="L193:L195"/>
    <mergeCell ref="N193:N195"/>
    <mergeCell ref="C183:C185"/>
    <mergeCell ref="F183:F185"/>
    <mergeCell ref="H183:H185"/>
    <mergeCell ref="J183:J185"/>
    <mergeCell ref="L183:L185"/>
    <mergeCell ref="N183:N185"/>
    <mergeCell ref="H173:H179"/>
    <mergeCell ref="J173:J179"/>
    <mergeCell ref="L173:L179"/>
    <mergeCell ref="N173:N179"/>
    <mergeCell ref="A180:A181"/>
    <mergeCell ref="B180:B181"/>
    <mergeCell ref="C180:C181"/>
    <mergeCell ref="F180:F181"/>
    <mergeCell ref="H180:H181"/>
    <mergeCell ref="J180:J181"/>
    <mergeCell ref="L180:L181"/>
    <mergeCell ref="N180:N181"/>
    <mergeCell ref="N165:N168"/>
    <mergeCell ref="A189:A191"/>
    <mergeCell ref="B189:B191"/>
    <mergeCell ref="C189:C191"/>
    <mergeCell ref="F189:F191"/>
    <mergeCell ref="H189:H191"/>
    <mergeCell ref="J189:J191"/>
    <mergeCell ref="L189:L191"/>
    <mergeCell ref="N189:N191"/>
    <mergeCell ref="A186:A188"/>
    <mergeCell ref="B186:B188"/>
    <mergeCell ref="C186:C188"/>
    <mergeCell ref="F186:F188"/>
    <mergeCell ref="H186:H188"/>
    <mergeCell ref="J186:J188"/>
    <mergeCell ref="L186:L188"/>
    <mergeCell ref="N186:N188"/>
    <mergeCell ref="A165:A168"/>
    <mergeCell ref="B165:B168"/>
    <mergeCell ref="A169:A172"/>
    <mergeCell ref="A173:A179"/>
    <mergeCell ref="B173:B179"/>
    <mergeCell ref="C173:C179"/>
    <mergeCell ref="F173:F179"/>
    <mergeCell ref="Q159:Q161"/>
    <mergeCell ref="A162:A164"/>
    <mergeCell ref="B162:B164"/>
    <mergeCell ref="C162:C164"/>
    <mergeCell ref="F162:F164"/>
    <mergeCell ref="H162:H164"/>
    <mergeCell ref="J162:J164"/>
    <mergeCell ref="L162:L164"/>
    <mergeCell ref="N162:N164"/>
    <mergeCell ref="L157:L159"/>
    <mergeCell ref="N157:N159"/>
    <mergeCell ref="A160:A161"/>
    <mergeCell ref="B160:B161"/>
    <mergeCell ref="C160:C161"/>
    <mergeCell ref="F160:F161"/>
    <mergeCell ref="H160:H161"/>
    <mergeCell ref="J160:J161"/>
    <mergeCell ref="L160:L161"/>
    <mergeCell ref="N160:N161"/>
    <mergeCell ref="C157:C159"/>
    <mergeCell ref="A157:A159"/>
    <mergeCell ref="B157:B159"/>
    <mergeCell ref="F157:F159"/>
    <mergeCell ref="H157:H159"/>
    <mergeCell ref="A151:A153"/>
    <mergeCell ref="B151:B153"/>
    <mergeCell ref="C151:C153"/>
    <mergeCell ref="F151:F153"/>
    <mergeCell ref="H151:H153"/>
    <mergeCell ref="J151:J153"/>
    <mergeCell ref="L151:L153"/>
    <mergeCell ref="N151:N153"/>
    <mergeCell ref="A154:A156"/>
    <mergeCell ref="B154:B156"/>
    <mergeCell ref="C154:C156"/>
    <mergeCell ref="F154:F156"/>
    <mergeCell ref="H154:H156"/>
    <mergeCell ref="J154:J156"/>
    <mergeCell ref="L154:L156"/>
    <mergeCell ref="N154:N156"/>
    <mergeCell ref="O147:O148"/>
    <mergeCell ref="A149:A150"/>
    <mergeCell ref="B149:B150"/>
    <mergeCell ref="C149:C150"/>
    <mergeCell ref="F149:F150"/>
    <mergeCell ref="H149:H150"/>
    <mergeCell ref="J149:J150"/>
    <mergeCell ref="L149:L150"/>
    <mergeCell ref="M149:M150"/>
    <mergeCell ref="N149:N150"/>
    <mergeCell ref="O149:O150"/>
    <mergeCell ref="K149:K150"/>
    <mergeCell ref="A147:A148"/>
    <mergeCell ref="B147:B148"/>
    <mergeCell ref="C147:C148"/>
    <mergeCell ref="F147:F148"/>
    <mergeCell ref="H147:H148"/>
    <mergeCell ref="J147:J148"/>
    <mergeCell ref="L147:L148"/>
    <mergeCell ref="N147:N148"/>
    <mergeCell ref="M147:M148"/>
    <mergeCell ref="A141:A144"/>
    <mergeCell ref="B141:B144"/>
    <mergeCell ref="C141:C144"/>
    <mergeCell ref="F141:F144"/>
    <mergeCell ref="H141:H144"/>
    <mergeCell ref="J141:J144"/>
    <mergeCell ref="L141:L144"/>
    <mergeCell ref="N141:N144"/>
    <mergeCell ref="A145:A146"/>
    <mergeCell ref="B145:B146"/>
    <mergeCell ref="C145:C146"/>
    <mergeCell ref="F145:F146"/>
    <mergeCell ref="H145:H146"/>
    <mergeCell ref="J145:J146"/>
    <mergeCell ref="L145:L146"/>
    <mergeCell ref="N145:N146"/>
    <mergeCell ref="A135:A138"/>
    <mergeCell ref="B135:B138"/>
    <mergeCell ref="C135:C138"/>
    <mergeCell ref="F135:F138"/>
    <mergeCell ref="H135:H138"/>
    <mergeCell ref="A139:A140"/>
    <mergeCell ref="B139:B140"/>
    <mergeCell ref="C139:C140"/>
    <mergeCell ref="F139:F140"/>
    <mergeCell ref="H139:H140"/>
    <mergeCell ref="Q89:Q91"/>
    <mergeCell ref="A132:A134"/>
    <mergeCell ref="B132:B134"/>
    <mergeCell ref="A183:A185"/>
    <mergeCell ref="B183:B185"/>
    <mergeCell ref="A292:A294"/>
    <mergeCell ref="B292:B294"/>
    <mergeCell ref="J130:J131"/>
    <mergeCell ref="L130:L131"/>
    <mergeCell ref="N130:N131"/>
    <mergeCell ref="K130:K131"/>
    <mergeCell ref="M130:M131"/>
    <mergeCell ref="O130:O131"/>
    <mergeCell ref="J135:J138"/>
    <mergeCell ref="L135:L138"/>
    <mergeCell ref="N135:N138"/>
    <mergeCell ref="J139:J140"/>
    <mergeCell ref="L139:L140"/>
    <mergeCell ref="N139:N140"/>
    <mergeCell ref="A97:A98"/>
    <mergeCell ref="B97:B98"/>
    <mergeCell ref="B169:B172"/>
    <mergeCell ref="A130:A131"/>
    <mergeCell ref="B130:B131"/>
    <mergeCell ref="A99:A100"/>
    <mergeCell ref="B99:B100"/>
    <mergeCell ref="A89:A91"/>
    <mergeCell ref="B89:B91"/>
    <mergeCell ref="C89:C91"/>
    <mergeCell ref="F89:F91"/>
    <mergeCell ref="H89:H91"/>
    <mergeCell ref="A80:A81"/>
    <mergeCell ref="B80:B81"/>
    <mergeCell ref="A82:A83"/>
    <mergeCell ref="B82:B83"/>
    <mergeCell ref="A85:A88"/>
    <mergeCell ref="B85:B88"/>
    <mergeCell ref="A92:A94"/>
    <mergeCell ref="B92:B94"/>
    <mergeCell ref="A95:A96"/>
    <mergeCell ref="B95:B96"/>
    <mergeCell ref="C92:C94"/>
    <mergeCell ref="F92:F94"/>
    <mergeCell ref="H92:H94"/>
    <mergeCell ref="C99:C100"/>
    <mergeCell ref="F99:F100"/>
    <mergeCell ref="H99:H100"/>
    <mergeCell ref="A68:A70"/>
    <mergeCell ref="B68:B70"/>
    <mergeCell ref="A71:A73"/>
    <mergeCell ref="B71:B73"/>
    <mergeCell ref="A74:A75"/>
    <mergeCell ref="B74:B75"/>
    <mergeCell ref="A76:A77"/>
    <mergeCell ref="B76:B77"/>
    <mergeCell ref="A78:A79"/>
    <mergeCell ref="B78:B79"/>
    <mergeCell ref="A53:A55"/>
    <mergeCell ref="B53:B55"/>
    <mergeCell ref="A56:A58"/>
    <mergeCell ref="B56:B58"/>
    <mergeCell ref="A59:A61"/>
    <mergeCell ref="B59:B61"/>
    <mergeCell ref="A62:A65"/>
    <mergeCell ref="B62:B65"/>
    <mergeCell ref="A66:A67"/>
    <mergeCell ref="B66:B67"/>
    <mergeCell ref="A50:A52"/>
    <mergeCell ref="B50:B52"/>
    <mergeCell ref="C50:C52"/>
    <mergeCell ref="F50:F52"/>
    <mergeCell ref="H50:H52"/>
    <mergeCell ref="J50:J52"/>
    <mergeCell ref="L50:L52"/>
    <mergeCell ref="A33:A36"/>
    <mergeCell ref="B33:B36"/>
    <mergeCell ref="A37:A39"/>
    <mergeCell ref="B37:B39"/>
    <mergeCell ref="A40:A44"/>
    <mergeCell ref="B40:B44"/>
    <mergeCell ref="A45:A47"/>
    <mergeCell ref="B45:B47"/>
    <mergeCell ref="A48:A49"/>
    <mergeCell ref="B48:B49"/>
    <mergeCell ref="O31:O32"/>
    <mergeCell ref="F31:F32"/>
    <mergeCell ref="H31:H32"/>
    <mergeCell ref="J31:J32"/>
    <mergeCell ref="N40:N44"/>
    <mergeCell ref="C45:C47"/>
    <mergeCell ref="N45:N47"/>
    <mergeCell ref="L45:L47"/>
    <mergeCell ref="J45:J47"/>
    <mergeCell ref="H45:H47"/>
    <mergeCell ref="F45:F47"/>
    <mergeCell ref="C40:C44"/>
    <mergeCell ref="F40:F44"/>
    <mergeCell ref="H40:H44"/>
    <mergeCell ref="J40:J44"/>
    <mergeCell ref="L40:L44"/>
    <mergeCell ref="N18:N20"/>
    <mergeCell ref="C18:C20"/>
    <mergeCell ref="C21:C23"/>
    <mergeCell ref="C24:C26"/>
    <mergeCell ref="C27:C29"/>
    <mergeCell ref="Q31:Q36"/>
    <mergeCell ref="C37:C39"/>
    <mergeCell ref="F37:F39"/>
    <mergeCell ref="H37:H39"/>
    <mergeCell ref="J37:J39"/>
    <mergeCell ref="L37:L39"/>
    <mergeCell ref="N37:N39"/>
    <mergeCell ref="Q37:Q39"/>
    <mergeCell ref="K33:K36"/>
    <mergeCell ref="M33:M36"/>
    <mergeCell ref="O33:O36"/>
    <mergeCell ref="J33:J36"/>
    <mergeCell ref="L33:L36"/>
    <mergeCell ref="N33:N36"/>
    <mergeCell ref="C33:C36"/>
    <mergeCell ref="F33:F36"/>
    <mergeCell ref="H33:H36"/>
    <mergeCell ref="I31:I32"/>
    <mergeCell ref="K31:K32"/>
    <mergeCell ref="N17:O17"/>
    <mergeCell ref="F4:G4"/>
    <mergeCell ref="H4:I4"/>
    <mergeCell ref="J4:K4"/>
    <mergeCell ref="L4:M4"/>
    <mergeCell ref="N4:O4"/>
    <mergeCell ref="L31:L32"/>
    <mergeCell ref="N31:N32"/>
    <mergeCell ref="N14:N16"/>
    <mergeCell ref="H14:H16"/>
    <mergeCell ref="J14:J16"/>
    <mergeCell ref="N21:N23"/>
    <mergeCell ref="N24:N26"/>
    <mergeCell ref="N27:N29"/>
    <mergeCell ref="O18:O20"/>
    <mergeCell ref="O21:O23"/>
    <mergeCell ref="F18:F20"/>
    <mergeCell ref="F21:F23"/>
    <mergeCell ref="F24:F26"/>
    <mergeCell ref="F27:F29"/>
    <mergeCell ref="H18:H20"/>
    <mergeCell ref="H21:H23"/>
    <mergeCell ref="H24:H26"/>
    <mergeCell ref="H27:H29"/>
    <mergeCell ref="F1:G1"/>
    <mergeCell ref="H1:I1"/>
    <mergeCell ref="J1:K1"/>
    <mergeCell ref="L1:M1"/>
    <mergeCell ref="N1:O1"/>
    <mergeCell ref="C5:C7"/>
    <mergeCell ref="L5:L7"/>
    <mergeCell ref="L8:L10"/>
    <mergeCell ref="L11:L13"/>
    <mergeCell ref="F5:F7"/>
    <mergeCell ref="H5:H7"/>
    <mergeCell ref="F8:F10"/>
    <mergeCell ref="F11:F13"/>
    <mergeCell ref="H8:H10"/>
    <mergeCell ref="H11:H13"/>
    <mergeCell ref="O5:O7"/>
    <mergeCell ref="O8:O10"/>
    <mergeCell ref="N8:N10"/>
    <mergeCell ref="N11:N13"/>
    <mergeCell ref="J5:J7"/>
    <mergeCell ref="J8:J10"/>
    <mergeCell ref="J11:J13"/>
    <mergeCell ref="N5:N7"/>
    <mergeCell ref="C8:C10"/>
    <mergeCell ref="C11:C13"/>
    <mergeCell ref="C14:C16"/>
    <mergeCell ref="L14:L16"/>
    <mergeCell ref="F14:F16"/>
    <mergeCell ref="F17:G17"/>
    <mergeCell ref="H17:I17"/>
    <mergeCell ref="J17:K17"/>
    <mergeCell ref="C53:C55"/>
    <mergeCell ref="F53:F55"/>
    <mergeCell ref="H53:H55"/>
    <mergeCell ref="J53:J55"/>
    <mergeCell ref="L53:L55"/>
    <mergeCell ref="L17:M17"/>
    <mergeCell ref="C31:C32"/>
    <mergeCell ref="J18:J20"/>
    <mergeCell ref="J21:J23"/>
    <mergeCell ref="J24:J26"/>
    <mergeCell ref="J27:J29"/>
    <mergeCell ref="L18:L20"/>
    <mergeCell ref="L21:L23"/>
    <mergeCell ref="L24:L26"/>
    <mergeCell ref="L27:L29"/>
    <mergeCell ref="M31:M32"/>
    <mergeCell ref="N53:N55"/>
    <mergeCell ref="Q45:Q47"/>
    <mergeCell ref="C48:C49"/>
    <mergeCell ref="F48:F49"/>
    <mergeCell ref="H48:H49"/>
    <mergeCell ref="J48:J49"/>
    <mergeCell ref="L48:L49"/>
    <mergeCell ref="N48:N49"/>
    <mergeCell ref="Q48:Q49"/>
    <mergeCell ref="O45:O47"/>
    <mergeCell ref="N50:N52"/>
    <mergeCell ref="Q53:Q54"/>
    <mergeCell ref="Q62:Q65"/>
    <mergeCell ref="C56:C58"/>
    <mergeCell ref="Q56:Q58"/>
    <mergeCell ref="C59:C61"/>
    <mergeCell ref="F59:F61"/>
    <mergeCell ref="H59:H61"/>
    <mergeCell ref="J59:J61"/>
    <mergeCell ref="L59:L61"/>
    <mergeCell ref="N59:N61"/>
    <mergeCell ref="F56:F58"/>
    <mergeCell ref="H56:H58"/>
    <mergeCell ref="J56:J58"/>
    <mergeCell ref="L56:L58"/>
    <mergeCell ref="N56:N58"/>
    <mergeCell ref="O56:O58"/>
    <mergeCell ref="M56:M58"/>
    <mergeCell ref="K56:K58"/>
    <mergeCell ref="O62:O65"/>
    <mergeCell ref="C66:C67"/>
    <mergeCell ref="F66:F67"/>
    <mergeCell ref="G66:G67"/>
    <mergeCell ref="H66:H67"/>
    <mergeCell ref="I66:I67"/>
    <mergeCell ref="J66:J67"/>
    <mergeCell ref="L66:L67"/>
    <mergeCell ref="N66:N67"/>
    <mergeCell ref="C62:C65"/>
    <mergeCell ref="F62:F65"/>
    <mergeCell ref="H62:H65"/>
    <mergeCell ref="J62:J65"/>
    <mergeCell ref="L62:L65"/>
    <mergeCell ref="N62:N65"/>
    <mergeCell ref="C68:C70"/>
    <mergeCell ref="F68:F70"/>
    <mergeCell ref="H68:H70"/>
    <mergeCell ref="J68:J70"/>
    <mergeCell ref="L68:L70"/>
    <mergeCell ref="N68:N70"/>
    <mergeCell ref="N71:N73"/>
    <mergeCell ref="L71:L73"/>
    <mergeCell ref="J71:J73"/>
    <mergeCell ref="H71:H73"/>
    <mergeCell ref="F71:F73"/>
    <mergeCell ref="C71:C73"/>
    <mergeCell ref="Q71:Q73"/>
    <mergeCell ref="C74:C75"/>
    <mergeCell ref="N74:N75"/>
    <mergeCell ref="L74:L75"/>
    <mergeCell ref="J74:J75"/>
    <mergeCell ref="H74:H75"/>
    <mergeCell ref="F74:F75"/>
    <mergeCell ref="C76:C77"/>
    <mergeCell ref="N76:N77"/>
    <mergeCell ref="L76:L77"/>
    <mergeCell ref="J76:J77"/>
    <mergeCell ref="H76:H77"/>
    <mergeCell ref="F76:F77"/>
    <mergeCell ref="O76:O77"/>
    <mergeCell ref="M76:M77"/>
    <mergeCell ref="K76:K77"/>
    <mergeCell ref="Q76:Q77"/>
    <mergeCell ref="C78:C79"/>
    <mergeCell ref="N78:N79"/>
    <mergeCell ref="L78:L79"/>
    <mergeCell ref="J78:J79"/>
    <mergeCell ref="H78:H79"/>
    <mergeCell ref="F78:F79"/>
    <mergeCell ref="C80:C81"/>
    <mergeCell ref="N80:N81"/>
    <mergeCell ref="L80:L81"/>
    <mergeCell ref="J80:J81"/>
    <mergeCell ref="J92:J94"/>
    <mergeCell ref="L92:L94"/>
    <mergeCell ref="N92:N94"/>
    <mergeCell ref="C82:C83"/>
    <mergeCell ref="J82:J83"/>
    <mergeCell ref="L82:L83"/>
    <mergeCell ref="N82:N83"/>
    <mergeCell ref="C85:C88"/>
    <mergeCell ref="F85:F88"/>
    <mergeCell ref="H85:H88"/>
    <mergeCell ref="J85:J88"/>
    <mergeCell ref="L85:L88"/>
    <mergeCell ref="N85:N88"/>
    <mergeCell ref="J89:J91"/>
    <mergeCell ref="L89:L91"/>
    <mergeCell ref="N89:N91"/>
    <mergeCell ref="N169:N172"/>
    <mergeCell ref="C165:C168"/>
    <mergeCell ref="J99:J100"/>
    <mergeCell ref="L99:L100"/>
    <mergeCell ref="N99:N100"/>
    <mergeCell ref="C95:C96"/>
    <mergeCell ref="F95:F96"/>
    <mergeCell ref="H95:H96"/>
    <mergeCell ref="J95:J96"/>
    <mergeCell ref="L95:L96"/>
    <mergeCell ref="N95:N96"/>
    <mergeCell ref="C97:C98"/>
    <mergeCell ref="N97:N98"/>
    <mergeCell ref="L97:L98"/>
    <mergeCell ref="J97:J98"/>
    <mergeCell ref="H97:H98"/>
    <mergeCell ref="F97:F98"/>
    <mergeCell ref="C130:C131"/>
    <mergeCell ref="F130:F131"/>
    <mergeCell ref="H130:H131"/>
    <mergeCell ref="C132:C134"/>
    <mergeCell ref="J157:J159"/>
    <mergeCell ref="F165:F168"/>
    <mergeCell ref="H165:H168"/>
    <mergeCell ref="L132:L134"/>
    <mergeCell ref="J132:J134"/>
    <mergeCell ref="H132:H134"/>
    <mergeCell ref="F132:F134"/>
    <mergeCell ref="C169:C172"/>
    <mergeCell ref="F169:F172"/>
    <mergeCell ref="H169:H172"/>
    <mergeCell ref="J169:J172"/>
    <mergeCell ref="L169:L172"/>
    <mergeCell ref="J165:J168"/>
    <mergeCell ref="L165:L168"/>
    <mergeCell ref="C292:C294"/>
    <mergeCell ref="F292:F294"/>
    <mergeCell ref="H292:H294"/>
    <mergeCell ref="J292:J294"/>
    <mergeCell ref="L292:L294"/>
    <mergeCell ref="N292:N294"/>
    <mergeCell ref="O292:O294"/>
    <mergeCell ref="M292:M294"/>
    <mergeCell ref="A21:A23"/>
    <mergeCell ref="B21:B23"/>
    <mergeCell ref="A24:A26"/>
    <mergeCell ref="B24:B26"/>
    <mergeCell ref="A27:A29"/>
    <mergeCell ref="B27:B29"/>
    <mergeCell ref="A31:A32"/>
    <mergeCell ref="B31:B32"/>
    <mergeCell ref="A199:A201"/>
    <mergeCell ref="B199:B201"/>
    <mergeCell ref="F199:F201"/>
    <mergeCell ref="H199:H201"/>
    <mergeCell ref="J199:J201"/>
    <mergeCell ref="L199:L201"/>
    <mergeCell ref="N199:N201"/>
    <mergeCell ref="N132:N134"/>
    <mergeCell ref="A5:A7"/>
    <mergeCell ref="A8:A10"/>
    <mergeCell ref="A11:A13"/>
    <mergeCell ref="A14:A16"/>
    <mergeCell ref="B5:B7"/>
    <mergeCell ref="B8:B10"/>
    <mergeCell ref="B11:B13"/>
    <mergeCell ref="B14:B16"/>
    <mergeCell ref="A18:A20"/>
    <mergeCell ref="B18:B20"/>
    <mergeCell ref="C199:C201"/>
    <mergeCell ref="A202:A204"/>
    <mergeCell ref="B202:B204"/>
    <mergeCell ref="C202:C204"/>
    <mergeCell ref="F202:F204"/>
    <mergeCell ref="H202:H204"/>
    <mergeCell ref="J202:J204"/>
    <mergeCell ref="L202:L204"/>
    <mergeCell ref="N202:N204"/>
    <mergeCell ref="A206:A207"/>
    <mergeCell ref="B206:B207"/>
    <mergeCell ref="C206:C207"/>
    <mergeCell ref="H206:H207"/>
    <mergeCell ref="F206:F207"/>
    <mergeCell ref="J206:J207"/>
    <mergeCell ref="L206:L207"/>
    <mergeCell ref="N206:N207"/>
    <mergeCell ref="A208:A210"/>
    <mergeCell ref="B208:B210"/>
    <mergeCell ref="C208:C210"/>
    <mergeCell ref="F208:F210"/>
    <mergeCell ref="H208:H210"/>
    <mergeCell ref="J208:J210"/>
    <mergeCell ref="L208:L210"/>
    <mergeCell ref="N208:N210"/>
    <mergeCell ref="N214:N215"/>
    <mergeCell ref="O214:O215"/>
    <mergeCell ref="H214:H215"/>
    <mergeCell ref="F214:F215"/>
    <mergeCell ref="O208:O210"/>
    <mergeCell ref="M208:M210"/>
    <mergeCell ref="A211:A213"/>
    <mergeCell ref="B211:B213"/>
    <mergeCell ref="C211:C213"/>
    <mergeCell ref="F211:F213"/>
    <mergeCell ref="H211:H213"/>
    <mergeCell ref="J211:J213"/>
    <mergeCell ref="L211:L213"/>
    <mergeCell ref="N211:N213"/>
    <mergeCell ref="K211:K213"/>
    <mergeCell ref="M211:M213"/>
    <mergeCell ref="O211:O213"/>
    <mergeCell ref="O218:O219"/>
    <mergeCell ref="I218:I219"/>
    <mergeCell ref="K218:K219"/>
    <mergeCell ref="M218:M219"/>
    <mergeCell ref="A220:A221"/>
    <mergeCell ref="B220:B221"/>
    <mergeCell ref="C220:C221"/>
    <mergeCell ref="F220:F221"/>
    <mergeCell ref="H220:H221"/>
    <mergeCell ref="J220:J221"/>
    <mergeCell ref="L220:L221"/>
    <mergeCell ref="N220:N221"/>
    <mergeCell ref="A218:A219"/>
    <mergeCell ref="B218:B219"/>
    <mergeCell ref="C218:C219"/>
    <mergeCell ref="F218:F219"/>
    <mergeCell ref="H218:H219"/>
    <mergeCell ref="J218:J219"/>
    <mergeCell ref="L218:L219"/>
    <mergeCell ref="N218:N219"/>
    <mergeCell ref="O225:O226"/>
    <mergeCell ref="A227:A228"/>
    <mergeCell ref="B227:B228"/>
    <mergeCell ref="C227:C228"/>
    <mergeCell ref="F227:F228"/>
    <mergeCell ref="H227:H228"/>
    <mergeCell ref="J227:J228"/>
    <mergeCell ref="L227:L228"/>
    <mergeCell ref="N227:N228"/>
    <mergeCell ref="M227:M228"/>
    <mergeCell ref="O227:O228"/>
    <mergeCell ref="A225:A226"/>
    <mergeCell ref="B225:B226"/>
    <mergeCell ref="C225:C226"/>
    <mergeCell ref="F225:F226"/>
    <mergeCell ref="H225:H226"/>
    <mergeCell ref="J225:J226"/>
    <mergeCell ref="L225:L226"/>
    <mergeCell ref="N225:N226"/>
    <mergeCell ref="K225:K226"/>
    <mergeCell ref="M225:M226"/>
    <mergeCell ref="L229:L230"/>
    <mergeCell ref="N229:N230"/>
    <mergeCell ref="F231:F234"/>
    <mergeCell ref="H231:H234"/>
    <mergeCell ref="J231:J234"/>
    <mergeCell ref="L231:L234"/>
    <mergeCell ref="N231:N234"/>
    <mergeCell ref="A235:A238"/>
    <mergeCell ref="B235:B238"/>
    <mergeCell ref="C235:C238"/>
    <mergeCell ref="F235:F238"/>
    <mergeCell ref="H235:H238"/>
    <mergeCell ref="J235:J238"/>
    <mergeCell ref="L235:L238"/>
    <mergeCell ref="N235:N238"/>
    <mergeCell ref="A229:A230"/>
    <mergeCell ref="B229:B230"/>
    <mergeCell ref="C229:C230"/>
    <mergeCell ref="A231:A234"/>
    <mergeCell ref="B231:B234"/>
    <mergeCell ref="C231:C234"/>
    <mergeCell ref="F229:F230"/>
    <mergeCell ref="H229:H230"/>
    <mergeCell ref="J229:J230"/>
    <mergeCell ref="A239:A242"/>
    <mergeCell ref="B239:B242"/>
    <mergeCell ref="C239:C242"/>
    <mergeCell ref="F239:F242"/>
    <mergeCell ref="H239:H242"/>
    <mergeCell ref="J239:J242"/>
    <mergeCell ref="L239:L242"/>
    <mergeCell ref="N239:N242"/>
    <mergeCell ref="A243:A245"/>
    <mergeCell ref="B243:B245"/>
    <mergeCell ref="C243:C245"/>
    <mergeCell ref="F243:F245"/>
    <mergeCell ref="H243:H245"/>
    <mergeCell ref="J243:J245"/>
    <mergeCell ref="L243:L245"/>
    <mergeCell ref="N243:N245"/>
    <mergeCell ref="M243:M245"/>
    <mergeCell ref="O243:O245"/>
    <mergeCell ref="A246:A248"/>
    <mergeCell ref="B246:B248"/>
    <mergeCell ref="C246:C248"/>
    <mergeCell ref="F246:F248"/>
    <mergeCell ref="H246:H248"/>
    <mergeCell ref="J246:J248"/>
    <mergeCell ref="L246:L248"/>
    <mergeCell ref="N246:N248"/>
    <mergeCell ref="A249:A250"/>
    <mergeCell ref="B249:B250"/>
    <mergeCell ref="C249:C250"/>
    <mergeCell ref="F249:F250"/>
    <mergeCell ref="H249:H250"/>
    <mergeCell ref="J249:J250"/>
    <mergeCell ref="L249:L250"/>
    <mergeCell ref="N249:N250"/>
    <mergeCell ref="A251:A254"/>
    <mergeCell ref="B251:B254"/>
    <mergeCell ref="C251:C254"/>
    <mergeCell ref="F251:F254"/>
    <mergeCell ref="H251:H254"/>
    <mergeCell ref="J251:J254"/>
    <mergeCell ref="L251:L254"/>
    <mergeCell ref="N251:N254"/>
    <mergeCell ref="A255:A256"/>
    <mergeCell ref="B255:B256"/>
    <mergeCell ref="C255:C256"/>
    <mergeCell ref="F255:F256"/>
    <mergeCell ref="H255:H256"/>
    <mergeCell ref="J255:J256"/>
    <mergeCell ref="L255:L256"/>
    <mergeCell ref="N255:N256"/>
    <mergeCell ref="A257:A258"/>
    <mergeCell ref="B257:B258"/>
    <mergeCell ref="C257:C258"/>
    <mergeCell ref="F257:F258"/>
    <mergeCell ref="H257:H258"/>
    <mergeCell ref="J257:J258"/>
    <mergeCell ref="L257:L258"/>
    <mergeCell ref="O257:O258"/>
    <mergeCell ref="N257:N258"/>
    <mergeCell ref="M257:M258"/>
    <mergeCell ref="A259:A262"/>
    <mergeCell ref="B259:B262"/>
    <mergeCell ref="C259:C262"/>
    <mergeCell ref="F259:F262"/>
    <mergeCell ref="H259:H262"/>
    <mergeCell ref="J259:J262"/>
    <mergeCell ref="L259:L262"/>
    <mergeCell ref="N259:N262"/>
    <mergeCell ref="O259:O262"/>
    <mergeCell ref="A263:A265"/>
    <mergeCell ref="B263:B265"/>
    <mergeCell ref="C263:C265"/>
    <mergeCell ref="F263:F265"/>
    <mergeCell ref="H263:H265"/>
    <mergeCell ref="J263:J265"/>
    <mergeCell ref="L263:L265"/>
    <mergeCell ref="N263:N265"/>
    <mergeCell ref="A266:A268"/>
    <mergeCell ref="B266:B268"/>
    <mergeCell ref="C266:C268"/>
    <mergeCell ref="F266:F268"/>
    <mergeCell ref="H266:H268"/>
    <mergeCell ref="J266:J268"/>
    <mergeCell ref="L266:L268"/>
    <mergeCell ref="N266:N268"/>
    <mergeCell ref="A269:A271"/>
    <mergeCell ref="B269:B271"/>
    <mergeCell ref="C269:C271"/>
    <mergeCell ref="F269:F271"/>
    <mergeCell ref="H269:H271"/>
    <mergeCell ref="J269:J271"/>
    <mergeCell ref="L269:L271"/>
    <mergeCell ref="N269:N271"/>
    <mergeCell ref="A272:A274"/>
    <mergeCell ref="B272:B274"/>
    <mergeCell ref="C272:C274"/>
    <mergeCell ref="F272:F274"/>
    <mergeCell ref="H272:H274"/>
    <mergeCell ref="J272:J274"/>
    <mergeCell ref="L272:L274"/>
    <mergeCell ref="N272:N274"/>
    <mergeCell ref="A196:A198"/>
    <mergeCell ref="B196:B198"/>
    <mergeCell ref="C196:C198"/>
    <mergeCell ref="F196:F198"/>
    <mergeCell ref="H196:H198"/>
    <mergeCell ref="J196:J198"/>
    <mergeCell ref="L196:L198"/>
    <mergeCell ref="N196:N198"/>
    <mergeCell ref="C222:C223"/>
    <mergeCell ref="A216:A217"/>
    <mergeCell ref="B216:B217"/>
    <mergeCell ref="C216:C217"/>
    <mergeCell ref="F216:F217"/>
    <mergeCell ref="H216:H217"/>
    <mergeCell ref="J216:J217"/>
    <mergeCell ref="L216:L217"/>
    <mergeCell ref="N216:N217"/>
    <mergeCell ref="A214:A215"/>
    <mergeCell ref="B214:B215"/>
    <mergeCell ref="C214:C215"/>
    <mergeCell ref="K214:K215"/>
    <mergeCell ref="J214:J215"/>
    <mergeCell ref="L214:L215"/>
    <mergeCell ref="M214:M215"/>
  </mergeCells>
  <conditionalFormatting sqref="F1:F18 L1:L31">
    <cfRule type="cellIs" dxfId="419" priority="475" stopIfTrue="1" operator="equal">
      <formula>1</formula>
    </cfRule>
    <cfRule type="cellIs" dxfId="418" priority="476" stopIfTrue="1" operator="equal">
      <formula>2</formula>
    </cfRule>
    <cfRule type="cellIs" dxfId="417" priority="477" stopIfTrue="1" operator="equal">
      <formula>3</formula>
    </cfRule>
  </conditionalFormatting>
  <conditionalFormatting sqref="F21">
    <cfRule type="cellIs" dxfId="416" priority="463" stopIfTrue="1" operator="equal">
      <formula>1</formula>
    </cfRule>
    <cfRule type="cellIs" dxfId="415" priority="464" stopIfTrue="1" operator="equal">
      <formula>2</formula>
    </cfRule>
    <cfRule type="cellIs" dxfId="414" priority="465" stopIfTrue="1" operator="equal">
      <formula>3</formula>
    </cfRule>
  </conditionalFormatting>
  <conditionalFormatting sqref="F24">
    <cfRule type="cellIs" dxfId="413" priority="460" stopIfTrue="1" operator="equal">
      <formula>1</formula>
    </cfRule>
    <cfRule type="cellIs" dxfId="412" priority="461" stopIfTrue="1" operator="equal">
      <formula>2</formula>
    </cfRule>
    <cfRule type="cellIs" dxfId="411" priority="462" stopIfTrue="1" operator="equal">
      <formula>3</formula>
    </cfRule>
  </conditionalFormatting>
  <conditionalFormatting sqref="F27">
    <cfRule type="cellIs" dxfId="410" priority="457" stopIfTrue="1" operator="equal">
      <formula>1</formula>
    </cfRule>
    <cfRule type="cellIs" dxfId="409" priority="458" stopIfTrue="1" operator="equal">
      <formula>2</formula>
    </cfRule>
    <cfRule type="cellIs" dxfId="408" priority="459" stopIfTrue="1" operator="equal">
      <formula>3</formula>
    </cfRule>
  </conditionalFormatting>
  <conditionalFormatting sqref="F30:F31 H30:H31 J30:J31 F33 J33 L33 N33 F37 H37 J37 N37 F40 F45 H45 J45 L45 N45 F48 H48 J48 L48 N48 F56 J56 L56 N56 F59 H59 J59 L59 N59 F62 H62 J62 L62 N62 F66 J66 L66 F68 H68 J68 L68 N68 F71:F72 H71:H72 J71:J72 L71:L72 N71:N72 F74 H74 J74 L74 N74 F76 H76 J76 N76 F78 H78 J78 L78 N78 J80 L80 N80 F84:F85 H84:H85 J84:J85 L84:L85 N84:N85 F89 H89 J89 L89 N89 F92 H92 J92 L92 N92 F95 F97 H97 J97 L97 N97 F132 H132 J132 L132 N132 F139 H139 J139 L139 N139 F151 H151 J151 L151 N151 F154 H154 J154 L154 N154 F160 F162:F163 H162:H163 J162:J163 L162:L163 N162:N163 F165 F169 H169 J169 L169 N169 F192:F193 H192:H193 J192:J193 L192:L193 N192:N193 F199 F202 H202 H205:H206 F208:F209 H208:H209 J208:J209 L208:L209 N208:N209 F211:F212 H211:H212 J211:J212 L211:L212 N211:N212 F214 H214 J214 F216 F218 N218 F220 F227 H227 L227 N227 F235 F239 F243 J243 L243 N243 J246 F249 F251 J251 L251 N251 F255 H255 J255 L255 N255 F257 N257 F259:F261 H259:H261 J259:J261 L259:L261 N259:N261 F263 J263 L263 N263 F266 H266 J266 L266 N266 F269 H269 J269 L269 N269 F272 H272 J272 L272 N272 F275:F292 H275:H292 J275:J292 L275:L292 N275:N292">
    <cfRule type="cellIs" dxfId="407" priority="487" stopIfTrue="1" operator="equal">
      <formula>1</formula>
    </cfRule>
    <cfRule type="cellIs" dxfId="406" priority="488" stopIfTrue="1" operator="equal">
      <formula>2</formula>
    </cfRule>
    <cfRule type="cellIs" dxfId="405" priority="489" stopIfTrue="1" operator="equal">
      <formula>3</formula>
    </cfRule>
  </conditionalFormatting>
  <conditionalFormatting sqref="F50 H50 J50 L50 N50">
    <cfRule type="cellIs" dxfId="404" priority="415" stopIfTrue="1" operator="equal">
      <formula>1</formula>
    </cfRule>
    <cfRule type="cellIs" dxfId="403" priority="416" stopIfTrue="1" operator="equal">
      <formula>2</formula>
    </cfRule>
    <cfRule type="cellIs" dxfId="402" priority="417" stopIfTrue="1" operator="equal">
      <formula>3</formula>
    </cfRule>
  </conditionalFormatting>
  <conditionalFormatting sqref="F53 H53 J53 L53 N53">
    <cfRule type="cellIs" dxfId="401" priority="412" stopIfTrue="1" operator="equal">
      <formula>1</formula>
    </cfRule>
    <cfRule type="cellIs" dxfId="400" priority="413" stopIfTrue="1" operator="equal">
      <formula>2</formula>
    </cfRule>
    <cfRule type="cellIs" dxfId="399" priority="414" stopIfTrue="1" operator="equal">
      <formula>3</formula>
    </cfRule>
  </conditionalFormatting>
  <conditionalFormatting sqref="F99 H99 J99 L99 N99">
    <cfRule type="cellIs" dxfId="398" priority="385" stopIfTrue="1" operator="equal">
      <formula>1</formula>
    </cfRule>
    <cfRule type="cellIs" dxfId="397" priority="386" stopIfTrue="1" operator="equal">
      <formula>2</formula>
    </cfRule>
    <cfRule type="cellIs" dxfId="396" priority="387" stopIfTrue="1" operator="equal">
      <formula>3</formula>
    </cfRule>
  </conditionalFormatting>
  <conditionalFormatting sqref="F101:F130 H101:H130 J101:J130 L101:L130 N101:N130">
    <cfRule type="cellIs" dxfId="395" priority="13" stopIfTrue="1" operator="equal">
      <formula>1</formula>
    </cfRule>
    <cfRule type="cellIs" dxfId="394" priority="14" stopIfTrue="1" operator="equal">
      <formula>2</formula>
    </cfRule>
    <cfRule type="cellIs" dxfId="393" priority="15" stopIfTrue="1" operator="equal">
      <formula>3</formula>
    </cfRule>
  </conditionalFormatting>
  <conditionalFormatting sqref="F135">
    <cfRule type="cellIs" dxfId="392" priority="361" stopIfTrue="1" operator="equal">
      <formula>1</formula>
    </cfRule>
    <cfRule type="cellIs" dxfId="391" priority="362" stopIfTrue="1" operator="equal">
      <formula>2</formula>
    </cfRule>
    <cfRule type="cellIs" dxfId="390" priority="363" stopIfTrue="1" operator="equal">
      <formula>3</formula>
    </cfRule>
  </conditionalFormatting>
  <conditionalFormatting sqref="F141 H141 J141 L141 N141">
    <cfRule type="cellIs" dxfId="389" priority="346" stopIfTrue="1" operator="equal">
      <formula>1</formula>
    </cfRule>
    <cfRule type="cellIs" dxfId="388" priority="347" stopIfTrue="1" operator="equal">
      <formula>2</formula>
    </cfRule>
    <cfRule type="cellIs" dxfId="387" priority="348" stopIfTrue="1" operator="equal">
      <formula>3</formula>
    </cfRule>
  </conditionalFormatting>
  <conditionalFormatting sqref="F145">
    <cfRule type="cellIs" dxfId="386" priority="337" stopIfTrue="1" operator="equal">
      <formula>1</formula>
    </cfRule>
    <cfRule type="cellIs" dxfId="385" priority="338" stopIfTrue="1" operator="equal">
      <formula>2</formula>
    </cfRule>
    <cfRule type="cellIs" dxfId="384" priority="339" stopIfTrue="1" operator="equal">
      <formula>3</formula>
    </cfRule>
  </conditionalFormatting>
  <conditionalFormatting sqref="F147">
    <cfRule type="cellIs" dxfId="383" priority="322" stopIfTrue="1" operator="equal">
      <formula>1</formula>
    </cfRule>
    <cfRule type="cellIs" dxfId="382" priority="323" stopIfTrue="1" operator="equal">
      <formula>2</formula>
    </cfRule>
    <cfRule type="cellIs" dxfId="381" priority="324" stopIfTrue="1" operator="equal">
      <formula>3</formula>
    </cfRule>
  </conditionalFormatting>
  <conditionalFormatting sqref="F149">
    <cfRule type="cellIs" dxfId="380" priority="307" stopIfTrue="1" operator="equal">
      <formula>1</formula>
    </cfRule>
    <cfRule type="cellIs" dxfId="379" priority="308" stopIfTrue="1" operator="equal">
      <formula>2</formula>
    </cfRule>
    <cfRule type="cellIs" dxfId="378" priority="309" stopIfTrue="1" operator="equal">
      <formula>3</formula>
    </cfRule>
  </conditionalFormatting>
  <conditionalFormatting sqref="F157 H157 J157 L157 N157">
    <cfRule type="cellIs" dxfId="377" priority="289" stopIfTrue="1" operator="equal">
      <formula>1</formula>
    </cfRule>
    <cfRule type="cellIs" dxfId="376" priority="290" stopIfTrue="1" operator="equal">
      <formula>2</formula>
    </cfRule>
    <cfRule type="cellIs" dxfId="375" priority="291" stopIfTrue="1" operator="equal">
      <formula>3</formula>
    </cfRule>
  </conditionalFormatting>
  <conditionalFormatting sqref="F173:F176">
    <cfRule type="cellIs" dxfId="374" priority="256" stopIfTrue="1" operator="equal">
      <formula>1</formula>
    </cfRule>
    <cfRule type="cellIs" dxfId="373" priority="257" stopIfTrue="1" operator="equal">
      <formula>2</formula>
    </cfRule>
    <cfRule type="cellIs" dxfId="372" priority="258" stopIfTrue="1" operator="equal">
      <formula>3</formula>
    </cfRule>
  </conditionalFormatting>
  <conditionalFormatting sqref="F180">
    <cfRule type="cellIs" dxfId="371" priority="241" stopIfTrue="1" operator="equal">
      <formula>1</formula>
    </cfRule>
    <cfRule type="cellIs" dxfId="370" priority="242" stopIfTrue="1" operator="equal">
      <formula>2</formula>
    </cfRule>
    <cfRule type="cellIs" dxfId="369" priority="243" stopIfTrue="1" operator="equal">
      <formula>3</formula>
    </cfRule>
  </conditionalFormatting>
  <conditionalFormatting sqref="F182:F183 H182:H183 J182:J183 L182:L183 N182:N183">
    <cfRule type="cellIs" dxfId="368" priority="367" stopIfTrue="1" operator="equal">
      <formula>1</formula>
    </cfRule>
    <cfRule type="cellIs" dxfId="367" priority="368" stopIfTrue="1" operator="equal">
      <formula>2</formula>
    </cfRule>
    <cfRule type="cellIs" dxfId="366" priority="369" stopIfTrue="1" operator="equal">
      <formula>3</formula>
    </cfRule>
  </conditionalFormatting>
  <conditionalFormatting sqref="F186 H186 J186 L186 N186">
    <cfRule type="cellIs" dxfId="365" priority="271" stopIfTrue="1" operator="equal">
      <formula>1</formula>
    </cfRule>
    <cfRule type="cellIs" dxfId="364" priority="272" stopIfTrue="1" operator="equal">
      <formula>2</formula>
    </cfRule>
    <cfRule type="cellIs" dxfId="363" priority="273" stopIfTrue="1" operator="equal">
      <formula>3</formula>
    </cfRule>
  </conditionalFormatting>
  <conditionalFormatting sqref="F189 H189 J189 L189 N189">
    <cfRule type="cellIs" dxfId="362" priority="274" stopIfTrue="1" operator="equal">
      <formula>1</formula>
    </cfRule>
    <cfRule type="cellIs" dxfId="361" priority="275" stopIfTrue="1" operator="equal">
      <formula>2</formula>
    </cfRule>
    <cfRule type="cellIs" dxfId="360" priority="276" stopIfTrue="1" operator="equal">
      <formula>3</formula>
    </cfRule>
  </conditionalFormatting>
  <conditionalFormatting sqref="F196 H196 J196 L196 N196">
    <cfRule type="cellIs" dxfId="359" priority="19" stopIfTrue="1" operator="equal">
      <formula>1</formula>
    </cfRule>
    <cfRule type="cellIs" dxfId="358" priority="20" stopIfTrue="1" operator="equal">
      <formula>2</formula>
    </cfRule>
    <cfRule type="cellIs" dxfId="357" priority="21" stopIfTrue="1" operator="equal">
      <formula>3</formula>
    </cfRule>
  </conditionalFormatting>
  <conditionalFormatting sqref="F205:F206">
    <cfRule type="cellIs" dxfId="356" priority="202" stopIfTrue="1" operator="equal">
      <formula>1</formula>
    </cfRule>
    <cfRule type="cellIs" dxfId="355" priority="203" stopIfTrue="1" operator="equal">
      <formula>2</formula>
    </cfRule>
    <cfRule type="cellIs" dxfId="354" priority="204" stopIfTrue="1" operator="equal">
      <formula>3</formula>
    </cfRule>
  </conditionalFormatting>
  <conditionalFormatting sqref="F222:F225">
    <cfRule type="cellIs" dxfId="353" priority="151" stopIfTrue="1" operator="equal">
      <formula>1</formula>
    </cfRule>
    <cfRule type="cellIs" dxfId="352" priority="152" stopIfTrue="1" operator="equal">
      <formula>2</formula>
    </cfRule>
    <cfRule type="cellIs" dxfId="351" priority="153" stopIfTrue="1" operator="equal">
      <formula>3</formula>
    </cfRule>
  </conditionalFormatting>
  <conditionalFormatting sqref="F229">
    <cfRule type="cellIs" dxfId="350" priority="118" stopIfTrue="1" operator="equal">
      <formula>1</formula>
    </cfRule>
    <cfRule type="cellIs" dxfId="349" priority="119" stopIfTrue="1" operator="equal">
      <formula>2</formula>
    </cfRule>
    <cfRule type="cellIs" dxfId="348" priority="120" stopIfTrue="1" operator="equal">
      <formula>3</formula>
    </cfRule>
  </conditionalFormatting>
  <conditionalFormatting sqref="F231">
    <cfRule type="cellIs" dxfId="347" priority="121" stopIfTrue="1" operator="equal">
      <formula>1</formula>
    </cfRule>
    <cfRule type="cellIs" dxfId="346" priority="122" stopIfTrue="1" operator="equal">
      <formula>2</formula>
    </cfRule>
    <cfRule type="cellIs" dxfId="345" priority="123" stopIfTrue="1" operator="equal">
      <formula>3</formula>
    </cfRule>
  </conditionalFormatting>
  <conditionalFormatting sqref="F246">
    <cfRule type="cellIs" dxfId="344" priority="61" stopIfTrue="1" operator="equal">
      <formula>1</formula>
    </cfRule>
    <cfRule type="cellIs" dxfId="343" priority="62" stopIfTrue="1" operator="equal">
      <formula>2</formula>
    </cfRule>
    <cfRule type="cellIs" dxfId="342" priority="63" stopIfTrue="1" operator="equal">
      <formula>3</formula>
    </cfRule>
  </conditionalFormatting>
  <conditionalFormatting sqref="F295:F1048576 H295:H1048576 J295:J1048576 L295:L1048576 N295:N1048576">
    <cfRule type="cellIs" dxfId="341" priority="1" stopIfTrue="1" operator="equal">
      <formula>1</formula>
    </cfRule>
    <cfRule type="cellIs" dxfId="340" priority="2" stopIfTrue="1" operator="equal">
      <formula>2</formula>
    </cfRule>
    <cfRule type="cellIs" dxfId="339" priority="3" stopIfTrue="1" operator="equal">
      <formula>3</formula>
    </cfRule>
  </conditionalFormatting>
  <conditionalFormatting sqref="H1:H18">
    <cfRule type="cellIs" dxfId="338" priority="454" stopIfTrue="1" operator="equal">
      <formula>1</formula>
    </cfRule>
    <cfRule type="cellIs" dxfId="337" priority="455" stopIfTrue="1" operator="equal">
      <formula>2</formula>
    </cfRule>
    <cfRule type="cellIs" dxfId="336" priority="456" stopIfTrue="1" operator="equal">
      <formula>3</formula>
    </cfRule>
  </conditionalFormatting>
  <conditionalFormatting sqref="H21">
    <cfRule type="cellIs" dxfId="335" priority="451" stopIfTrue="1" operator="equal">
      <formula>1</formula>
    </cfRule>
    <cfRule type="cellIs" dxfId="334" priority="452" stopIfTrue="1" operator="equal">
      <formula>2</formula>
    </cfRule>
    <cfRule type="cellIs" dxfId="333" priority="453" stopIfTrue="1" operator="equal">
      <formula>3</formula>
    </cfRule>
  </conditionalFormatting>
  <conditionalFormatting sqref="H24">
    <cfRule type="cellIs" dxfId="332" priority="448" stopIfTrue="1" operator="equal">
      <formula>1</formula>
    </cfRule>
    <cfRule type="cellIs" dxfId="331" priority="449" stopIfTrue="1" operator="equal">
      <formula>2</formula>
    </cfRule>
    <cfRule type="cellIs" dxfId="330" priority="450" stopIfTrue="1" operator="equal">
      <formula>3</formula>
    </cfRule>
  </conditionalFormatting>
  <conditionalFormatting sqref="H27">
    <cfRule type="cellIs" dxfId="329" priority="445" stopIfTrue="1" operator="equal">
      <formula>1</formula>
    </cfRule>
    <cfRule type="cellIs" dxfId="328" priority="446" stopIfTrue="1" operator="equal">
      <formula>2</formula>
    </cfRule>
    <cfRule type="cellIs" dxfId="327" priority="447" stopIfTrue="1" operator="equal">
      <formula>3</formula>
    </cfRule>
  </conditionalFormatting>
  <conditionalFormatting sqref="H33">
    <cfRule type="cellIs" dxfId="326" priority="430" stopIfTrue="1" operator="equal">
      <formula>1</formula>
    </cfRule>
    <cfRule type="cellIs" dxfId="325" priority="431" stopIfTrue="1" operator="equal">
      <formula>2</formula>
    </cfRule>
    <cfRule type="cellIs" dxfId="324" priority="432" stopIfTrue="1" operator="equal">
      <formula>3</formula>
    </cfRule>
  </conditionalFormatting>
  <conditionalFormatting sqref="H40">
    <cfRule type="cellIs" dxfId="323" priority="427" stopIfTrue="1" operator="equal">
      <formula>1</formula>
    </cfRule>
    <cfRule type="cellIs" dxfId="322" priority="428" stopIfTrue="1" operator="equal">
      <formula>2</formula>
    </cfRule>
    <cfRule type="cellIs" dxfId="321" priority="429" stopIfTrue="1" operator="equal">
      <formula>3</formula>
    </cfRule>
  </conditionalFormatting>
  <conditionalFormatting sqref="H56">
    <cfRule type="cellIs" dxfId="320" priority="373" stopIfTrue="1" operator="equal">
      <formula>1</formula>
    </cfRule>
    <cfRule type="cellIs" dxfId="319" priority="374" stopIfTrue="1" operator="equal">
      <formula>2</formula>
    </cfRule>
    <cfRule type="cellIs" dxfId="318" priority="375" stopIfTrue="1" operator="equal">
      <formula>3</formula>
    </cfRule>
  </conditionalFormatting>
  <conditionalFormatting sqref="H66">
    <cfRule type="cellIs" dxfId="317" priority="409" stopIfTrue="1" operator="equal">
      <formula>1</formula>
    </cfRule>
    <cfRule type="cellIs" dxfId="316" priority="410" stopIfTrue="1" operator="equal">
      <formula>2</formula>
    </cfRule>
    <cfRule type="cellIs" dxfId="315" priority="411" stopIfTrue="1" operator="equal">
      <formula>3</formula>
    </cfRule>
  </conditionalFormatting>
  <conditionalFormatting sqref="H95">
    <cfRule type="cellIs" dxfId="314" priority="397" stopIfTrue="1" operator="equal">
      <formula>1</formula>
    </cfRule>
    <cfRule type="cellIs" dxfId="313" priority="398" stopIfTrue="1" operator="equal">
      <formula>2</formula>
    </cfRule>
    <cfRule type="cellIs" dxfId="312" priority="399" stopIfTrue="1" operator="equal">
      <formula>3</formula>
    </cfRule>
  </conditionalFormatting>
  <conditionalFormatting sqref="H135">
    <cfRule type="cellIs" dxfId="311" priority="358" stopIfTrue="1" operator="equal">
      <formula>1</formula>
    </cfRule>
    <cfRule type="cellIs" dxfId="310" priority="359" stopIfTrue="1" operator="equal">
      <formula>2</formula>
    </cfRule>
    <cfRule type="cellIs" dxfId="309" priority="360" stopIfTrue="1" operator="equal">
      <formula>3</formula>
    </cfRule>
  </conditionalFormatting>
  <conditionalFormatting sqref="H145">
    <cfRule type="cellIs" dxfId="308" priority="334" stopIfTrue="1" operator="equal">
      <formula>1</formula>
    </cfRule>
    <cfRule type="cellIs" dxfId="307" priority="335" stopIfTrue="1" operator="equal">
      <formula>2</formula>
    </cfRule>
    <cfRule type="cellIs" dxfId="306" priority="336" stopIfTrue="1" operator="equal">
      <formula>3</formula>
    </cfRule>
  </conditionalFormatting>
  <conditionalFormatting sqref="H147">
    <cfRule type="cellIs" dxfId="305" priority="319" stopIfTrue="1" operator="equal">
      <formula>1</formula>
    </cfRule>
    <cfRule type="cellIs" dxfId="304" priority="320" stopIfTrue="1" operator="equal">
      <formula>2</formula>
    </cfRule>
    <cfRule type="cellIs" dxfId="303" priority="321" stopIfTrue="1" operator="equal">
      <formula>3</formula>
    </cfRule>
  </conditionalFormatting>
  <conditionalFormatting sqref="H149">
    <cfRule type="cellIs" dxfId="302" priority="304" stopIfTrue="1" operator="equal">
      <formula>1</formula>
    </cfRule>
    <cfRule type="cellIs" dxfId="301" priority="305" stopIfTrue="1" operator="equal">
      <formula>2</formula>
    </cfRule>
    <cfRule type="cellIs" dxfId="300" priority="306" stopIfTrue="1" operator="equal">
      <formula>3</formula>
    </cfRule>
  </conditionalFormatting>
  <conditionalFormatting sqref="H160">
    <cfRule type="cellIs" dxfId="299" priority="286" stopIfTrue="1" operator="equal">
      <formula>1</formula>
    </cfRule>
    <cfRule type="cellIs" dxfId="298" priority="287" stopIfTrue="1" operator="equal">
      <formula>2</formula>
    </cfRule>
    <cfRule type="cellIs" dxfId="297" priority="288" stopIfTrue="1" operator="equal">
      <formula>3</formula>
    </cfRule>
  </conditionalFormatting>
  <conditionalFormatting sqref="H165:H166">
    <cfRule type="cellIs" dxfId="296" priority="268" stopIfTrue="1" operator="equal">
      <formula>1</formula>
    </cfRule>
    <cfRule type="cellIs" dxfId="295" priority="269" stopIfTrue="1" operator="equal">
      <formula>2</formula>
    </cfRule>
    <cfRule type="cellIs" dxfId="294" priority="270" stopIfTrue="1" operator="equal">
      <formula>3</formula>
    </cfRule>
  </conditionalFormatting>
  <conditionalFormatting sqref="H173:H176">
    <cfRule type="cellIs" dxfId="293" priority="253" stopIfTrue="1" operator="equal">
      <formula>1</formula>
    </cfRule>
    <cfRule type="cellIs" dxfId="292" priority="254" stopIfTrue="1" operator="equal">
      <formula>2</formula>
    </cfRule>
    <cfRule type="cellIs" dxfId="291" priority="255" stopIfTrue="1" operator="equal">
      <formula>3</formula>
    </cfRule>
  </conditionalFormatting>
  <conditionalFormatting sqref="H180">
    <cfRule type="cellIs" dxfId="290" priority="238" stopIfTrue="1" operator="equal">
      <formula>1</formula>
    </cfRule>
    <cfRule type="cellIs" dxfId="289" priority="239" stopIfTrue="1" operator="equal">
      <formula>2</formula>
    </cfRule>
    <cfRule type="cellIs" dxfId="288" priority="240" stopIfTrue="1" operator="equal">
      <formula>3</formula>
    </cfRule>
  </conditionalFormatting>
  <conditionalFormatting sqref="H199">
    <cfRule type="cellIs" dxfId="287" priority="223" stopIfTrue="1" operator="equal">
      <formula>1</formula>
    </cfRule>
    <cfRule type="cellIs" dxfId="286" priority="224" stopIfTrue="1" operator="equal">
      <formula>2</formula>
    </cfRule>
    <cfRule type="cellIs" dxfId="285" priority="225" stopIfTrue="1" operator="equal">
      <formula>3</formula>
    </cfRule>
  </conditionalFormatting>
  <conditionalFormatting sqref="H216">
    <cfRule type="cellIs" dxfId="284" priority="184" stopIfTrue="1" operator="equal">
      <formula>1</formula>
    </cfRule>
    <cfRule type="cellIs" dxfId="283" priority="185" stopIfTrue="1" operator="equal">
      <formula>2</formula>
    </cfRule>
    <cfRule type="cellIs" dxfId="282" priority="186" stopIfTrue="1" operator="equal">
      <formula>3</formula>
    </cfRule>
  </conditionalFormatting>
  <conditionalFormatting sqref="H218">
    <cfRule type="cellIs" dxfId="281" priority="172" stopIfTrue="1" operator="equal">
      <formula>1</formula>
    </cfRule>
    <cfRule type="cellIs" dxfId="280" priority="173" stopIfTrue="1" operator="equal">
      <formula>2</formula>
    </cfRule>
    <cfRule type="cellIs" dxfId="279" priority="174" stopIfTrue="1" operator="equal">
      <formula>3</formula>
    </cfRule>
  </conditionalFormatting>
  <conditionalFormatting sqref="H220">
    <cfRule type="cellIs" dxfId="278" priority="163" stopIfTrue="1" operator="equal">
      <formula>1</formula>
    </cfRule>
    <cfRule type="cellIs" dxfId="277" priority="164" stopIfTrue="1" operator="equal">
      <formula>2</formula>
    </cfRule>
    <cfRule type="cellIs" dxfId="276" priority="165" stopIfTrue="1" operator="equal">
      <formula>3</formula>
    </cfRule>
  </conditionalFormatting>
  <conditionalFormatting sqref="H222:H225">
    <cfRule type="cellIs" dxfId="275" priority="148" stopIfTrue="1" operator="equal">
      <formula>1</formula>
    </cfRule>
    <cfRule type="cellIs" dxfId="274" priority="149" stopIfTrue="1" operator="equal">
      <formula>2</formula>
    </cfRule>
    <cfRule type="cellIs" dxfId="273" priority="150" stopIfTrue="1" operator="equal">
      <formula>3</formula>
    </cfRule>
  </conditionalFormatting>
  <conditionalFormatting sqref="H229">
    <cfRule type="cellIs" dxfId="272" priority="115" stopIfTrue="1" operator="equal">
      <formula>1</formula>
    </cfRule>
    <cfRule type="cellIs" dxfId="271" priority="116" stopIfTrue="1" operator="equal">
      <formula>2</formula>
    </cfRule>
    <cfRule type="cellIs" dxfId="270" priority="117" stopIfTrue="1" operator="equal">
      <formula>3</formula>
    </cfRule>
  </conditionalFormatting>
  <conditionalFormatting sqref="H231">
    <cfRule type="cellIs" dxfId="269" priority="103" stopIfTrue="1" operator="equal">
      <formula>1</formula>
    </cfRule>
    <cfRule type="cellIs" dxfId="268" priority="104" stopIfTrue="1" operator="equal">
      <formula>2</formula>
    </cfRule>
    <cfRule type="cellIs" dxfId="267" priority="105" stopIfTrue="1" operator="equal">
      <formula>3</formula>
    </cfRule>
  </conditionalFormatting>
  <conditionalFormatting sqref="H235">
    <cfRule type="cellIs" dxfId="266" priority="91" stopIfTrue="1" operator="equal">
      <formula>1</formula>
    </cfRule>
    <cfRule type="cellIs" dxfId="265" priority="92" stopIfTrue="1" operator="equal">
      <formula>2</formula>
    </cfRule>
    <cfRule type="cellIs" dxfId="264" priority="93" stopIfTrue="1" operator="equal">
      <formula>3</formula>
    </cfRule>
  </conditionalFormatting>
  <conditionalFormatting sqref="H239">
    <cfRule type="cellIs" dxfId="263" priority="79" stopIfTrue="1" operator="equal">
      <formula>1</formula>
    </cfRule>
    <cfRule type="cellIs" dxfId="262" priority="80" stopIfTrue="1" operator="equal">
      <formula>2</formula>
    </cfRule>
    <cfRule type="cellIs" dxfId="261" priority="81" stopIfTrue="1" operator="equal">
      <formula>3</formula>
    </cfRule>
  </conditionalFormatting>
  <conditionalFormatting sqref="H243">
    <cfRule type="cellIs" dxfId="260" priority="64" stopIfTrue="1" operator="equal">
      <formula>1</formula>
    </cfRule>
    <cfRule type="cellIs" dxfId="259" priority="65" stopIfTrue="1" operator="equal">
      <formula>2</formula>
    </cfRule>
    <cfRule type="cellIs" dxfId="258" priority="66" stopIfTrue="1" operator="equal">
      <formula>3</formula>
    </cfRule>
  </conditionalFormatting>
  <conditionalFormatting sqref="H246">
    <cfRule type="cellIs" dxfId="257" priority="58" stopIfTrue="1" operator="equal">
      <formula>1</formula>
    </cfRule>
    <cfRule type="cellIs" dxfId="256" priority="59" stopIfTrue="1" operator="equal">
      <formula>2</formula>
    </cfRule>
    <cfRule type="cellIs" dxfId="255" priority="60" stopIfTrue="1" operator="equal">
      <formula>3</formula>
    </cfRule>
  </conditionalFormatting>
  <conditionalFormatting sqref="H249">
    <cfRule type="cellIs" dxfId="254" priority="49" stopIfTrue="1" operator="equal">
      <formula>1</formula>
    </cfRule>
    <cfRule type="cellIs" dxfId="253" priority="50" stopIfTrue="1" operator="equal">
      <formula>2</formula>
    </cfRule>
    <cfRule type="cellIs" dxfId="252" priority="51" stopIfTrue="1" operator="equal">
      <formula>3</formula>
    </cfRule>
  </conditionalFormatting>
  <conditionalFormatting sqref="H251">
    <cfRule type="cellIs" dxfId="251" priority="37" stopIfTrue="1" operator="equal">
      <formula>1</formula>
    </cfRule>
    <cfRule type="cellIs" dxfId="250" priority="38" stopIfTrue="1" operator="equal">
      <formula>2</formula>
    </cfRule>
    <cfRule type="cellIs" dxfId="249" priority="39" stopIfTrue="1" operator="equal">
      <formula>3</formula>
    </cfRule>
  </conditionalFormatting>
  <conditionalFormatting sqref="H257">
    <cfRule type="cellIs" dxfId="248" priority="34" stopIfTrue="1" operator="equal">
      <formula>1</formula>
    </cfRule>
    <cfRule type="cellIs" dxfId="247" priority="35" stopIfTrue="1" operator="equal">
      <formula>2</formula>
    </cfRule>
    <cfRule type="cellIs" dxfId="246" priority="36" stopIfTrue="1" operator="equal">
      <formula>3</formula>
    </cfRule>
  </conditionalFormatting>
  <conditionalFormatting sqref="H263">
    <cfRule type="cellIs" dxfId="245" priority="22" stopIfTrue="1" operator="equal">
      <formula>1</formula>
    </cfRule>
    <cfRule type="cellIs" dxfId="244" priority="23" stopIfTrue="1" operator="equal">
      <formula>2</formula>
    </cfRule>
    <cfRule type="cellIs" dxfId="243" priority="24" stopIfTrue="1" operator="equal">
      <formula>3</formula>
    </cfRule>
  </conditionalFormatting>
  <conditionalFormatting sqref="J1:J18">
    <cfRule type="cellIs" dxfId="242" priority="442" stopIfTrue="1" operator="equal">
      <formula>1</formula>
    </cfRule>
    <cfRule type="cellIs" dxfId="241" priority="443" stopIfTrue="1" operator="equal">
      <formula>2</formula>
    </cfRule>
    <cfRule type="cellIs" dxfId="240" priority="444" stopIfTrue="1" operator="equal">
      <formula>3</formula>
    </cfRule>
  </conditionalFormatting>
  <conditionalFormatting sqref="J21">
    <cfRule type="cellIs" dxfId="239" priority="439" stopIfTrue="1" operator="equal">
      <formula>1</formula>
    </cfRule>
    <cfRule type="cellIs" dxfId="238" priority="440" stopIfTrue="1" operator="equal">
      <formula>2</formula>
    </cfRule>
    <cfRule type="cellIs" dxfId="237" priority="441" stopIfTrue="1" operator="equal">
      <formula>3</formula>
    </cfRule>
  </conditionalFormatting>
  <conditionalFormatting sqref="J24">
    <cfRule type="cellIs" dxfId="236" priority="436" stopIfTrue="1" operator="equal">
      <formula>1</formula>
    </cfRule>
    <cfRule type="cellIs" dxfId="235" priority="437" stopIfTrue="1" operator="equal">
      <formula>2</formula>
    </cfRule>
    <cfRule type="cellIs" dxfId="234" priority="438" stopIfTrue="1" operator="equal">
      <formula>3</formula>
    </cfRule>
  </conditionalFormatting>
  <conditionalFormatting sqref="J27">
    <cfRule type="cellIs" dxfId="233" priority="433" stopIfTrue="1" operator="equal">
      <formula>1</formula>
    </cfRule>
    <cfRule type="cellIs" dxfId="232" priority="434" stopIfTrue="1" operator="equal">
      <formula>2</formula>
    </cfRule>
    <cfRule type="cellIs" dxfId="231" priority="435" stopIfTrue="1" operator="equal">
      <formula>3</formula>
    </cfRule>
  </conditionalFormatting>
  <conditionalFormatting sqref="J40">
    <cfRule type="cellIs" dxfId="230" priority="424" stopIfTrue="1" operator="equal">
      <formula>1</formula>
    </cfRule>
    <cfRule type="cellIs" dxfId="229" priority="425" stopIfTrue="1" operator="equal">
      <formula>2</formula>
    </cfRule>
    <cfRule type="cellIs" dxfId="228" priority="426" stopIfTrue="1" operator="equal">
      <formula>3</formula>
    </cfRule>
  </conditionalFormatting>
  <conditionalFormatting sqref="J82 L82 N82">
    <cfRule type="cellIs" dxfId="227" priority="400" stopIfTrue="1" operator="equal">
      <formula>1</formula>
    </cfRule>
    <cfRule type="cellIs" dxfId="226" priority="401" stopIfTrue="1" operator="equal">
      <formula>2</formula>
    </cfRule>
    <cfRule type="cellIs" dxfId="225" priority="402" stopIfTrue="1" operator="equal">
      <formula>3</formula>
    </cfRule>
  </conditionalFormatting>
  <conditionalFormatting sqref="J95">
    <cfRule type="cellIs" dxfId="224" priority="394" stopIfTrue="1" operator="equal">
      <formula>1</formula>
    </cfRule>
    <cfRule type="cellIs" dxfId="223" priority="395" stopIfTrue="1" operator="equal">
      <formula>2</formula>
    </cfRule>
    <cfRule type="cellIs" dxfId="222" priority="396" stopIfTrue="1" operator="equal">
      <formula>3</formula>
    </cfRule>
  </conditionalFormatting>
  <conditionalFormatting sqref="J135">
    <cfRule type="cellIs" dxfId="221" priority="355" stopIfTrue="1" operator="equal">
      <formula>1</formula>
    </cfRule>
    <cfRule type="cellIs" dxfId="220" priority="356" stopIfTrue="1" operator="equal">
      <formula>2</formula>
    </cfRule>
    <cfRule type="cellIs" dxfId="219" priority="357" stopIfTrue="1" operator="equal">
      <formula>3</formula>
    </cfRule>
  </conditionalFormatting>
  <conditionalFormatting sqref="J145">
    <cfRule type="cellIs" dxfId="218" priority="331" stopIfTrue="1" operator="equal">
      <formula>1</formula>
    </cfRule>
    <cfRule type="cellIs" dxfId="217" priority="332" stopIfTrue="1" operator="equal">
      <formula>2</formula>
    </cfRule>
    <cfRule type="cellIs" dxfId="216" priority="333" stopIfTrue="1" operator="equal">
      <formula>3</formula>
    </cfRule>
  </conditionalFormatting>
  <conditionalFormatting sqref="J147">
    <cfRule type="cellIs" dxfId="215" priority="316" stopIfTrue="1" operator="equal">
      <formula>1</formula>
    </cfRule>
    <cfRule type="cellIs" dxfId="214" priority="317" stopIfTrue="1" operator="equal">
      <formula>2</formula>
    </cfRule>
    <cfRule type="cellIs" dxfId="213" priority="318" stopIfTrue="1" operator="equal">
      <formula>3</formula>
    </cfRule>
  </conditionalFormatting>
  <conditionalFormatting sqref="J149">
    <cfRule type="cellIs" dxfId="212" priority="292" stopIfTrue="1" operator="equal">
      <formula>1</formula>
    </cfRule>
    <cfRule type="cellIs" dxfId="211" priority="293" stopIfTrue="1" operator="equal">
      <formula>2</formula>
    </cfRule>
    <cfRule type="cellIs" dxfId="210" priority="294" stopIfTrue="1" operator="equal">
      <formula>3</formula>
    </cfRule>
  </conditionalFormatting>
  <conditionalFormatting sqref="J160">
    <cfRule type="cellIs" dxfId="209" priority="283" stopIfTrue="1" operator="equal">
      <formula>1</formula>
    </cfRule>
    <cfRule type="cellIs" dxfId="208" priority="284" stopIfTrue="1" operator="equal">
      <formula>2</formula>
    </cfRule>
    <cfRule type="cellIs" dxfId="207" priority="285" stopIfTrue="1" operator="equal">
      <formula>3</formula>
    </cfRule>
  </conditionalFormatting>
  <conditionalFormatting sqref="J165:J166">
    <cfRule type="cellIs" dxfId="206" priority="265" stopIfTrue="1" operator="equal">
      <formula>1</formula>
    </cfRule>
    <cfRule type="cellIs" dxfId="205" priority="266" stopIfTrue="1" operator="equal">
      <formula>2</formula>
    </cfRule>
    <cfRule type="cellIs" dxfId="204" priority="267" stopIfTrue="1" operator="equal">
      <formula>3</formula>
    </cfRule>
  </conditionalFormatting>
  <conditionalFormatting sqref="J173:J176">
    <cfRule type="cellIs" dxfId="203" priority="250" stopIfTrue="1" operator="equal">
      <formula>1</formula>
    </cfRule>
    <cfRule type="cellIs" dxfId="202" priority="251" stopIfTrue="1" operator="equal">
      <formula>2</formula>
    </cfRule>
    <cfRule type="cellIs" dxfId="201" priority="252" stopIfTrue="1" operator="equal">
      <formula>3</formula>
    </cfRule>
  </conditionalFormatting>
  <conditionalFormatting sqref="J180">
    <cfRule type="cellIs" dxfId="200" priority="235" stopIfTrue="1" operator="equal">
      <formula>1</formula>
    </cfRule>
    <cfRule type="cellIs" dxfId="199" priority="236" stopIfTrue="1" operator="equal">
      <formula>2</formula>
    </cfRule>
    <cfRule type="cellIs" dxfId="198" priority="237" stopIfTrue="1" operator="equal">
      <formula>3</formula>
    </cfRule>
  </conditionalFormatting>
  <conditionalFormatting sqref="J199">
    <cfRule type="cellIs" dxfId="197" priority="220" stopIfTrue="1" operator="equal">
      <formula>1</formula>
    </cfRule>
    <cfRule type="cellIs" dxfId="196" priority="221" stopIfTrue="1" operator="equal">
      <formula>2</formula>
    </cfRule>
    <cfRule type="cellIs" dxfId="195" priority="222" stopIfTrue="1" operator="equal">
      <formula>3</formula>
    </cfRule>
  </conditionalFormatting>
  <conditionalFormatting sqref="J202">
    <cfRule type="cellIs" dxfId="194" priority="211" stopIfTrue="1" operator="equal">
      <formula>1</formula>
    </cfRule>
    <cfRule type="cellIs" dxfId="193" priority="212" stopIfTrue="1" operator="equal">
      <formula>2</formula>
    </cfRule>
    <cfRule type="cellIs" dxfId="192" priority="213" stopIfTrue="1" operator="equal">
      <formula>3</formula>
    </cfRule>
  </conditionalFormatting>
  <conditionalFormatting sqref="J205:J206">
    <cfRule type="cellIs" dxfId="191" priority="199" stopIfTrue="1" operator="equal">
      <formula>1</formula>
    </cfRule>
    <cfRule type="cellIs" dxfId="190" priority="200" stopIfTrue="1" operator="equal">
      <formula>2</formula>
    </cfRule>
    <cfRule type="cellIs" dxfId="189" priority="201" stopIfTrue="1" operator="equal">
      <formula>3</formula>
    </cfRule>
  </conditionalFormatting>
  <conditionalFormatting sqref="J216">
    <cfRule type="cellIs" dxfId="188" priority="16" stopIfTrue="1" operator="equal">
      <formula>1</formula>
    </cfRule>
    <cfRule type="cellIs" dxfId="187" priority="17" stopIfTrue="1" operator="equal">
      <formula>2</formula>
    </cfRule>
    <cfRule type="cellIs" dxfId="186" priority="18" stopIfTrue="1" operator="equal">
      <formula>3</formula>
    </cfRule>
  </conditionalFormatting>
  <conditionalFormatting sqref="J218">
    <cfRule type="cellIs" dxfId="185" priority="169" stopIfTrue="1" operator="equal">
      <formula>1</formula>
    </cfRule>
    <cfRule type="cellIs" dxfId="184" priority="170" stopIfTrue="1" operator="equal">
      <formula>2</formula>
    </cfRule>
    <cfRule type="cellIs" dxfId="183" priority="171" stopIfTrue="1" operator="equal">
      <formula>3</formula>
    </cfRule>
  </conditionalFormatting>
  <conditionalFormatting sqref="J220">
    <cfRule type="cellIs" dxfId="182" priority="160" stopIfTrue="1" operator="equal">
      <formula>1</formula>
    </cfRule>
    <cfRule type="cellIs" dxfId="181" priority="161" stopIfTrue="1" operator="equal">
      <formula>2</formula>
    </cfRule>
    <cfRule type="cellIs" dxfId="180" priority="162" stopIfTrue="1" operator="equal">
      <formula>3</formula>
    </cfRule>
  </conditionalFormatting>
  <conditionalFormatting sqref="J222:J225">
    <cfRule type="cellIs" dxfId="179" priority="130" stopIfTrue="1" operator="equal">
      <formula>1</formula>
    </cfRule>
    <cfRule type="cellIs" dxfId="178" priority="131" stopIfTrue="1" operator="equal">
      <formula>2</formula>
    </cfRule>
    <cfRule type="cellIs" dxfId="177" priority="132" stopIfTrue="1" operator="equal">
      <formula>3</formula>
    </cfRule>
  </conditionalFormatting>
  <conditionalFormatting sqref="J227">
    <cfRule type="cellIs" dxfId="176" priority="124" stopIfTrue="1" operator="equal">
      <formula>1</formula>
    </cfRule>
    <cfRule type="cellIs" dxfId="175" priority="125" stopIfTrue="1" operator="equal">
      <formula>2</formula>
    </cfRule>
    <cfRule type="cellIs" dxfId="174" priority="126" stopIfTrue="1" operator="equal">
      <formula>3</formula>
    </cfRule>
  </conditionalFormatting>
  <conditionalFormatting sqref="J229">
    <cfRule type="cellIs" dxfId="173" priority="112" stopIfTrue="1" operator="equal">
      <formula>1</formula>
    </cfRule>
    <cfRule type="cellIs" dxfId="172" priority="113" stopIfTrue="1" operator="equal">
      <formula>2</formula>
    </cfRule>
    <cfRule type="cellIs" dxfId="171" priority="114" stopIfTrue="1" operator="equal">
      <formula>3</formula>
    </cfRule>
  </conditionalFormatting>
  <conditionalFormatting sqref="J231">
    <cfRule type="cellIs" dxfId="170" priority="100" stopIfTrue="1" operator="equal">
      <formula>1</formula>
    </cfRule>
    <cfRule type="cellIs" dxfId="169" priority="101" stopIfTrue="1" operator="equal">
      <formula>2</formula>
    </cfRule>
    <cfRule type="cellIs" dxfId="168" priority="102" stopIfTrue="1" operator="equal">
      <formula>3</formula>
    </cfRule>
  </conditionalFormatting>
  <conditionalFormatting sqref="J235">
    <cfRule type="cellIs" dxfId="167" priority="88" stopIfTrue="1" operator="equal">
      <formula>1</formula>
    </cfRule>
    <cfRule type="cellIs" dxfId="166" priority="89" stopIfTrue="1" operator="equal">
      <formula>2</formula>
    </cfRule>
    <cfRule type="cellIs" dxfId="165" priority="90" stopIfTrue="1" operator="equal">
      <formula>3</formula>
    </cfRule>
  </conditionalFormatting>
  <conditionalFormatting sqref="J239">
    <cfRule type="cellIs" dxfId="164" priority="76" stopIfTrue="1" operator="equal">
      <formula>1</formula>
    </cfRule>
    <cfRule type="cellIs" dxfId="163" priority="77" stopIfTrue="1" operator="equal">
      <formula>2</formula>
    </cfRule>
    <cfRule type="cellIs" dxfId="162" priority="78" stopIfTrue="1" operator="equal">
      <formula>3</formula>
    </cfRule>
  </conditionalFormatting>
  <conditionalFormatting sqref="J249">
    <cfRule type="cellIs" dxfId="161" priority="46" stopIfTrue="1" operator="equal">
      <formula>1</formula>
    </cfRule>
    <cfRule type="cellIs" dxfId="160" priority="47" stopIfTrue="1" operator="equal">
      <formula>2</formula>
    </cfRule>
    <cfRule type="cellIs" dxfId="159" priority="48" stopIfTrue="1" operator="equal">
      <formula>3</formula>
    </cfRule>
  </conditionalFormatting>
  <conditionalFormatting sqref="J257">
    <cfRule type="cellIs" dxfId="158" priority="31" stopIfTrue="1" operator="equal">
      <formula>1</formula>
    </cfRule>
    <cfRule type="cellIs" dxfId="157" priority="32" stopIfTrue="1" operator="equal">
      <formula>2</formula>
    </cfRule>
    <cfRule type="cellIs" dxfId="156" priority="33" stopIfTrue="1" operator="equal">
      <formula>3</formula>
    </cfRule>
  </conditionalFormatting>
  <conditionalFormatting sqref="L37">
    <cfRule type="cellIs" dxfId="155" priority="376" stopIfTrue="1" operator="equal">
      <formula>1</formula>
    </cfRule>
    <cfRule type="cellIs" dxfId="154" priority="377" stopIfTrue="1" operator="equal">
      <formula>2</formula>
    </cfRule>
    <cfRule type="cellIs" dxfId="153" priority="378" stopIfTrue="1" operator="equal">
      <formula>3</formula>
    </cfRule>
  </conditionalFormatting>
  <conditionalFormatting sqref="L40">
    <cfRule type="cellIs" dxfId="152" priority="421" stopIfTrue="1" operator="equal">
      <formula>1</formula>
    </cfRule>
    <cfRule type="cellIs" dxfId="151" priority="422" stopIfTrue="1" operator="equal">
      <formula>2</formula>
    </cfRule>
    <cfRule type="cellIs" dxfId="150" priority="423" stopIfTrue="1" operator="equal">
      <formula>3</formula>
    </cfRule>
  </conditionalFormatting>
  <conditionalFormatting sqref="L76">
    <cfRule type="cellIs" dxfId="149" priority="403" stopIfTrue="1" operator="equal">
      <formula>1</formula>
    </cfRule>
    <cfRule type="cellIs" dxfId="148" priority="404" stopIfTrue="1" operator="equal">
      <formula>2</formula>
    </cfRule>
    <cfRule type="cellIs" dxfId="147" priority="405" stopIfTrue="1" operator="equal">
      <formula>3</formula>
    </cfRule>
  </conditionalFormatting>
  <conditionalFormatting sqref="L95">
    <cfRule type="cellIs" dxfId="146" priority="391" stopIfTrue="1" operator="equal">
      <formula>1</formula>
    </cfRule>
    <cfRule type="cellIs" dxfId="145" priority="392" stopIfTrue="1" operator="equal">
      <formula>2</formula>
    </cfRule>
    <cfRule type="cellIs" dxfId="144" priority="393" stopIfTrue="1" operator="equal">
      <formula>3</formula>
    </cfRule>
  </conditionalFormatting>
  <conditionalFormatting sqref="L135">
    <cfRule type="cellIs" dxfId="143" priority="352" stopIfTrue="1" operator="equal">
      <formula>1</formula>
    </cfRule>
    <cfRule type="cellIs" dxfId="142" priority="353" stopIfTrue="1" operator="equal">
      <formula>2</formula>
    </cfRule>
    <cfRule type="cellIs" dxfId="141" priority="354" stopIfTrue="1" operator="equal">
      <formula>3</formula>
    </cfRule>
  </conditionalFormatting>
  <conditionalFormatting sqref="L145">
    <cfRule type="cellIs" dxfId="140" priority="328" stopIfTrue="1" operator="equal">
      <formula>1</formula>
    </cfRule>
    <cfRule type="cellIs" dxfId="139" priority="329" stopIfTrue="1" operator="equal">
      <formula>2</formula>
    </cfRule>
    <cfRule type="cellIs" dxfId="138" priority="330" stopIfTrue="1" operator="equal">
      <formula>3</formula>
    </cfRule>
  </conditionalFormatting>
  <conditionalFormatting sqref="L147">
    <cfRule type="cellIs" dxfId="137" priority="313" stopIfTrue="1" operator="equal">
      <formula>1</formula>
    </cfRule>
    <cfRule type="cellIs" dxfId="136" priority="314" stopIfTrue="1" operator="equal">
      <formula>2</formula>
    </cfRule>
    <cfRule type="cellIs" dxfId="135" priority="315" stopIfTrue="1" operator="equal">
      <formula>3</formula>
    </cfRule>
  </conditionalFormatting>
  <conditionalFormatting sqref="L149">
    <cfRule type="cellIs" dxfId="134" priority="298" stopIfTrue="1" operator="equal">
      <formula>1</formula>
    </cfRule>
    <cfRule type="cellIs" dxfId="133" priority="299" stopIfTrue="1" operator="equal">
      <formula>2</formula>
    </cfRule>
    <cfRule type="cellIs" dxfId="132" priority="300" stopIfTrue="1" operator="equal">
      <formula>3</formula>
    </cfRule>
  </conditionalFormatting>
  <conditionalFormatting sqref="L160">
    <cfRule type="cellIs" dxfId="131" priority="280" stopIfTrue="1" operator="equal">
      <formula>1</formula>
    </cfRule>
    <cfRule type="cellIs" dxfId="130" priority="281" stopIfTrue="1" operator="equal">
      <formula>2</formula>
    </cfRule>
    <cfRule type="cellIs" dxfId="129" priority="282" stopIfTrue="1" operator="equal">
      <formula>3</formula>
    </cfRule>
  </conditionalFormatting>
  <conditionalFormatting sqref="L165:L166">
    <cfRule type="cellIs" dxfId="128" priority="262" stopIfTrue="1" operator="equal">
      <formula>1</formula>
    </cfRule>
    <cfRule type="cellIs" dxfId="127" priority="263" stopIfTrue="1" operator="equal">
      <formula>2</formula>
    </cfRule>
    <cfRule type="cellIs" dxfId="126" priority="264" stopIfTrue="1" operator="equal">
      <formula>3</formula>
    </cfRule>
  </conditionalFormatting>
  <conditionalFormatting sqref="L173:L176">
    <cfRule type="cellIs" dxfId="125" priority="247" stopIfTrue="1" operator="equal">
      <formula>1</formula>
    </cfRule>
    <cfRule type="cellIs" dxfId="124" priority="248" stopIfTrue="1" operator="equal">
      <formula>2</formula>
    </cfRule>
    <cfRule type="cellIs" dxfId="123" priority="249" stopIfTrue="1" operator="equal">
      <formula>3</formula>
    </cfRule>
  </conditionalFormatting>
  <conditionalFormatting sqref="L180">
    <cfRule type="cellIs" dxfId="122" priority="226" stopIfTrue="1" operator="equal">
      <formula>1</formula>
    </cfRule>
    <cfRule type="cellIs" dxfId="121" priority="227" stopIfTrue="1" operator="equal">
      <formula>2</formula>
    </cfRule>
    <cfRule type="cellIs" dxfId="120" priority="228" stopIfTrue="1" operator="equal">
      <formula>3</formula>
    </cfRule>
  </conditionalFormatting>
  <conditionalFormatting sqref="L199">
    <cfRule type="cellIs" dxfId="119" priority="217" stopIfTrue="1" operator="equal">
      <formula>1</formula>
    </cfRule>
    <cfRule type="cellIs" dxfId="118" priority="218" stopIfTrue="1" operator="equal">
      <formula>2</formula>
    </cfRule>
    <cfRule type="cellIs" dxfId="117" priority="219" stopIfTrue="1" operator="equal">
      <formula>3</formula>
    </cfRule>
  </conditionalFormatting>
  <conditionalFormatting sqref="L202">
    <cfRule type="cellIs" dxfId="116" priority="208" stopIfTrue="1" operator="equal">
      <formula>1</formula>
    </cfRule>
    <cfRule type="cellIs" dxfId="115" priority="209" stopIfTrue="1" operator="equal">
      <formula>2</formula>
    </cfRule>
    <cfRule type="cellIs" dxfId="114" priority="210" stopIfTrue="1" operator="equal">
      <formula>3</formula>
    </cfRule>
  </conditionalFormatting>
  <conditionalFormatting sqref="L205:L206">
    <cfRule type="cellIs" dxfId="113" priority="196" stopIfTrue="1" operator="equal">
      <formula>1</formula>
    </cfRule>
    <cfRule type="cellIs" dxfId="112" priority="197" stopIfTrue="1" operator="equal">
      <formula>2</formula>
    </cfRule>
    <cfRule type="cellIs" dxfId="111" priority="198" stopIfTrue="1" operator="equal">
      <formula>3</formula>
    </cfRule>
  </conditionalFormatting>
  <conditionalFormatting sqref="L214">
    <cfRule type="cellIs" dxfId="110" priority="190" stopIfTrue="1" operator="equal">
      <formula>1</formula>
    </cfRule>
    <cfRule type="cellIs" dxfId="109" priority="191" stopIfTrue="1" operator="equal">
      <formula>2</formula>
    </cfRule>
    <cfRule type="cellIs" dxfId="108" priority="192" stopIfTrue="1" operator="equal">
      <formula>3</formula>
    </cfRule>
  </conditionalFormatting>
  <conditionalFormatting sqref="L216">
    <cfRule type="cellIs" dxfId="107" priority="178" stopIfTrue="1" operator="equal">
      <formula>1</formula>
    </cfRule>
    <cfRule type="cellIs" dxfId="106" priority="179" stopIfTrue="1" operator="equal">
      <formula>2</formula>
    </cfRule>
    <cfRule type="cellIs" dxfId="105" priority="180" stopIfTrue="1" operator="equal">
      <formula>3</formula>
    </cfRule>
  </conditionalFormatting>
  <conditionalFormatting sqref="L218">
    <cfRule type="cellIs" dxfId="104" priority="166" stopIfTrue="1" operator="equal">
      <formula>1</formula>
    </cfRule>
    <cfRule type="cellIs" dxfId="103" priority="167" stopIfTrue="1" operator="equal">
      <formula>2</formula>
    </cfRule>
    <cfRule type="cellIs" dxfId="102" priority="168" stopIfTrue="1" operator="equal">
      <formula>3</formula>
    </cfRule>
  </conditionalFormatting>
  <conditionalFormatting sqref="L220">
    <cfRule type="cellIs" dxfId="101" priority="157" stopIfTrue="1" operator="equal">
      <formula>1</formula>
    </cfRule>
    <cfRule type="cellIs" dxfId="100" priority="158" stopIfTrue="1" operator="equal">
      <formula>2</formula>
    </cfRule>
    <cfRule type="cellIs" dxfId="99" priority="159" stopIfTrue="1" operator="equal">
      <formula>3</formula>
    </cfRule>
  </conditionalFormatting>
  <conditionalFormatting sqref="L222:L225">
    <cfRule type="cellIs" dxfId="98" priority="127" stopIfTrue="1" operator="equal">
      <formula>1</formula>
    </cfRule>
    <cfRule type="cellIs" dxfId="97" priority="128" stopIfTrue="1" operator="equal">
      <formula>2</formula>
    </cfRule>
    <cfRule type="cellIs" dxfId="96" priority="129" stopIfTrue="1" operator="equal">
      <formula>3</formula>
    </cfRule>
  </conditionalFormatting>
  <conditionalFormatting sqref="L229">
    <cfRule type="cellIs" dxfId="95" priority="109" stopIfTrue="1" operator="equal">
      <formula>1</formula>
    </cfRule>
    <cfRule type="cellIs" dxfId="94" priority="110" stopIfTrue="1" operator="equal">
      <formula>2</formula>
    </cfRule>
    <cfRule type="cellIs" dxfId="93" priority="111" stopIfTrue="1" operator="equal">
      <formula>3</formula>
    </cfRule>
  </conditionalFormatting>
  <conditionalFormatting sqref="L231">
    <cfRule type="cellIs" dxfId="92" priority="97" stopIfTrue="1" operator="equal">
      <formula>1</formula>
    </cfRule>
    <cfRule type="cellIs" dxfId="91" priority="98" stopIfTrue="1" operator="equal">
      <formula>2</formula>
    </cfRule>
    <cfRule type="cellIs" dxfId="90" priority="99" stopIfTrue="1" operator="equal">
      <formula>3</formula>
    </cfRule>
  </conditionalFormatting>
  <conditionalFormatting sqref="L235">
    <cfRule type="cellIs" dxfId="89" priority="85" stopIfTrue="1" operator="equal">
      <formula>1</formula>
    </cfRule>
    <cfRule type="cellIs" dxfId="88" priority="86" stopIfTrue="1" operator="equal">
      <formula>2</formula>
    </cfRule>
    <cfRule type="cellIs" dxfId="87" priority="87" stopIfTrue="1" operator="equal">
      <formula>3</formula>
    </cfRule>
  </conditionalFormatting>
  <conditionalFormatting sqref="L239">
    <cfRule type="cellIs" dxfId="86" priority="73" stopIfTrue="1" operator="equal">
      <formula>1</formula>
    </cfRule>
    <cfRule type="cellIs" dxfId="85" priority="74" stopIfTrue="1" operator="equal">
      <formula>2</formula>
    </cfRule>
    <cfRule type="cellIs" dxfId="84" priority="75" stopIfTrue="1" operator="equal">
      <formula>3</formula>
    </cfRule>
  </conditionalFormatting>
  <conditionalFormatting sqref="L246">
    <cfRule type="cellIs" dxfId="83" priority="55" stopIfTrue="1" operator="equal">
      <formula>1</formula>
    </cfRule>
    <cfRule type="cellIs" dxfId="82" priority="56" stopIfTrue="1" operator="equal">
      <formula>2</formula>
    </cfRule>
    <cfRule type="cellIs" dxfId="81" priority="57" stopIfTrue="1" operator="equal">
      <formula>3</formula>
    </cfRule>
  </conditionalFormatting>
  <conditionalFormatting sqref="L249">
    <cfRule type="cellIs" dxfId="80" priority="43" stopIfTrue="1" operator="equal">
      <formula>1</formula>
    </cfRule>
    <cfRule type="cellIs" dxfId="79" priority="44" stopIfTrue="1" operator="equal">
      <formula>2</formula>
    </cfRule>
    <cfRule type="cellIs" dxfId="78" priority="45" stopIfTrue="1" operator="equal">
      <formula>3</formula>
    </cfRule>
  </conditionalFormatting>
  <conditionalFormatting sqref="L257">
    <cfRule type="cellIs" dxfId="77" priority="25" stopIfTrue="1" operator="equal">
      <formula>1</formula>
    </cfRule>
    <cfRule type="cellIs" dxfId="76" priority="26" stopIfTrue="1" operator="equal">
      <formula>2</formula>
    </cfRule>
    <cfRule type="cellIs" dxfId="75" priority="27" stopIfTrue="1" operator="equal">
      <formula>3</formula>
    </cfRule>
  </conditionalFormatting>
  <conditionalFormatting sqref="N1:N31">
    <cfRule type="cellIs" dxfId="74" priority="466" stopIfTrue="1" operator="equal">
      <formula>1</formula>
    </cfRule>
    <cfRule type="cellIs" dxfId="73" priority="467" stopIfTrue="1" operator="equal">
      <formula>2</formula>
    </cfRule>
    <cfRule type="cellIs" dxfId="72" priority="468" stopIfTrue="1" operator="equal">
      <formula>3</formula>
    </cfRule>
  </conditionalFormatting>
  <conditionalFormatting sqref="N40">
    <cfRule type="cellIs" dxfId="71" priority="418" stopIfTrue="1" operator="equal">
      <formula>1</formula>
    </cfRule>
    <cfRule type="cellIs" dxfId="70" priority="419" stopIfTrue="1" operator="equal">
      <formula>2</formula>
    </cfRule>
    <cfRule type="cellIs" dxfId="69" priority="420" stopIfTrue="1" operator="equal">
      <formula>3</formula>
    </cfRule>
  </conditionalFormatting>
  <conditionalFormatting sqref="N66">
    <cfRule type="cellIs" dxfId="68" priority="406" stopIfTrue="1" operator="equal">
      <formula>1</formula>
    </cfRule>
    <cfRule type="cellIs" dxfId="67" priority="407" stopIfTrue="1" operator="equal">
      <formula>2</formula>
    </cfRule>
    <cfRule type="cellIs" dxfId="66" priority="408" stopIfTrue="1" operator="equal">
      <formula>3</formula>
    </cfRule>
  </conditionalFormatting>
  <conditionalFormatting sqref="N95">
    <cfRule type="cellIs" dxfId="65" priority="388" stopIfTrue="1" operator="equal">
      <formula>1</formula>
    </cfRule>
    <cfRule type="cellIs" dxfId="64" priority="389" stopIfTrue="1" operator="equal">
      <formula>2</formula>
    </cfRule>
    <cfRule type="cellIs" dxfId="63" priority="390" stopIfTrue="1" operator="equal">
      <formula>3</formula>
    </cfRule>
  </conditionalFormatting>
  <conditionalFormatting sqref="N135">
    <cfRule type="cellIs" dxfId="62" priority="349" stopIfTrue="1" operator="equal">
      <formula>1</formula>
    </cfRule>
    <cfRule type="cellIs" dxfId="61" priority="350" stopIfTrue="1" operator="equal">
      <formula>2</formula>
    </cfRule>
    <cfRule type="cellIs" dxfId="60" priority="351" stopIfTrue="1" operator="equal">
      <formula>3</formula>
    </cfRule>
  </conditionalFormatting>
  <conditionalFormatting sqref="N145">
    <cfRule type="cellIs" dxfId="59" priority="325" stopIfTrue="1" operator="equal">
      <formula>1</formula>
    </cfRule>
    <cfRule type="cellIs" dxfId="58" priority="326" stopIfTrue="1" operator="equal">
      <formula>2</formula>
    </cfRule>
    <cfRule type="cellIs" dxfId="57" priority="327" stopIfTrue="1" operator="equal">
      <formula>3</formula>
    </cfRule>
  </conditionalFormatting>
  <conditionalFormatting sqref="N147">
    <cfRule type="cellIs" dxfId="56" priority="310" stopIfTrue="1" operator="equal">
      <formula>1</formula>
    </cfRule>
    <cfRule type="cellIs" dxfId="55" priority="311" stopIfTrue="1" operator="equal">
      <formula>2</formula>
    </cfRule>
    <cfRule type="cellIs" dxfId="54" priority="312" stopIfTrue="1" operator="equal">
      <formula>3</formula>
    </cfRule>
  </conditionalFormatting>
  <conditionalFormatting sqref="N149">
    <cfRule type="cellIs" dxfId="53" priority="295" stopIfTrue="1" operator="equal">
      <formula>1</formula>
    </cfRule>
    <cfRule type="cellIs" dxfId="52" priority="296" stopIfTrue="1" operator="equal">
      <formula>2</formula>
    </cfRule>
    <cfRule type="cellIs" dxfId="51" priority="297" stopIfTrue="1" operator="equal">
      <formula>3</formula>
    </cfRule>
  </conditionalFormatting>
  <conditionalFormatting sqref="N160">
    <cfRule type="cellIs" dxfId="50" priority="277" stopIfTrue="1" operator="equal">
      <formula>1</formula>
    </cfRule>
    <cfRule type="cellIs" dxfId="49" priority="278" stopIfTrue="1" operator="equal">
      <formula>2</formula>
    </cfRule>
    <cfRule type="cellIs" dxfId="48" priority="279" stopIfTrue="1" operator="equal">
      <formula>3</formula>
    </cfRule>
  </conditionalFormatting>
  <conditionalFormatting sqref="N165:N166">
    <cfRule type="cellIs" dxfId="47" priority="259" stopIfTrue="1" operator="equal">
      <formula>1</formula>
    </cfRule>
    <cfRule type="cellIs" dxfId="46" priority="260" stopIfTrue="1" operator="equal">
      <formula>2</formula>
    </cfRule>
    <cfRule type="cellIs" dxfId="45" priority="261" stopIfTrue="1" operator="equal">
      <formula>3</formula>
    </cfRule>
  </conditionalFormatting>
  <conditionalFormatting sqref="N173:N176">
    <cfRule type="cellIs" dxfId="44" priority="244" stopIfTrue="1" operator="equal">
      <formula>1</formula>
    </cfRule>
    <cfRule type="cellIs" dxfId="43" priority="245" stopIfTrue="1" operator="equal">
      <formula>2</formula>
    </cfRule>
    <cfRule type="cellIs" dxfId="42" priority="246" stopIfTrue="1" operator="equal">
      <formula>3</formula>
    </cfRule>
  </conditionalFormatting>
  <conditionalFormatting sqref="N180">
    <cfRule type="cellIs" dxfId="41" priority="229" stopIfTrue="1" operator="equal">
      <formula>1</formula>
    </cfRule>
    <cfRule type="cellIs" dxfId="40" priority="230" stopIfTrue="1" operator="equal">
      <formula>2</formula>
    </cfRule>
    <cfRule type="cellIs" dxfId="39" priority="231" stopIfTrue="1" operator="equal">
      <formula>3</formula>
    </cfRule>
  </conditionalFormatting>
  <conditionalFormatting sqref="N199">
    <cfRule type="cellIs" dxfId="38" priority="214" stopIfTrue="1" operator="equal">
      <formula>1</formula>
    </cfRule>
    <cfRule type="cellIs" dxfId="37" priority="215" stopIfTrue="1" operator="equal">
      <formula>2</formula>
    </cfRule>
    <cfRule type="cellIs" dxfId="36" priority="216" stopIfTrue="1" operator="equal">
      <formula>3</formula>
    </cfRule>
  </conditionalFormatting>
  <conditionalFormatting sqref="N202">
    <cfRule type="cellIs" dxfId="35" priority="205" stopIfTrue="1" operator="equal">
      <formula>1</formula>
    </cfRule>
    <cfRule type="cellIs" dxfId="34" priority="206" stopIfTrue="1" operator="equal">
      <formula>2</formula>
    </cfRule>
    <cfRule type="cellIs" dxfId="33" priority="207" stopIfTrue="1" operator="equal">
      <formula>3</formula>
    </cfRule>
  </conditionalFormatting>
  <conditionalFormatting sqref="N205:N206">
    <cfRule type="cellIs" dxfId="32" priority="193" stopIfTrue="1" operator="equal">
      <formula>1</formula>
    </cfRule>
    <cfRule type="cellIs" dxfId="31" priority="194" stopIfTrue="1" operator="equal">
      <formula>2</formula>
    </cfRule>
    <cfRule type="cellIs" dxfId="30" priority="195" stopIfTrue="1" operator="equal">
      <formula>3</formula>
    </cfRule>
  </conditionalFormatting>
  <conditionalFormatting sqref="N214">
    <cfRule type="cellIs" dxfId="29" priority="187" stopIfTrue="1" operator="equal">
      <formula>1</formula>
    </cfRule>
    <cfRule type="cellIs" dxfId="28" priority="188" stopIfTrue="1" operator="equal">
      <formula>2</formula>
    </cfRule>
    <cfRule type="cellIs" dxfId="27" priority="189" stopIfTrue="1" operator="equal">
      <formula>3</formula>
    </cfRule>
  </conditionalFormatting>
  <conditionalFormatting sqref="N216">
    <cfRule type="cellIs" dxfId="26" priority="175" stopIfTrue="1" operator="equal">
      <formula>1</formula>
    </cfRule>
    <cfRule type="cellIs" dxfId="25" priority="176" stopIfTrue="1" operator="equal">
      <formula>2</formula>
    </cfRule>
    <cfRule type="cellIs" dxfId="24" priority="177" stopIfTrue="1" operator="equal">
      <formula>3</formula>
    </cfRule>
  </conditionalFormatting>
  <conditionalFormatting sqref="N220">
    <cfRule type="cellIs" dxfId="23" priority="154" stopIfTrue="1" operator="equal">
      <formula>1</formula>
    </cfRule>
    <cfRule type="cellIs" dxfId="22" priority="155" stopIfTrue="1" operator="equal">
      <formula>2</formula>
    </cfRule>
    <cfRule type="cellIs" dxfId="21" priority="156" stopIfTrue="1" operator="equal">
      <formula>3</formula>
    </cfRule>
  </conditionalFormatting>
  <conditionalFormatting sqref="N222:N225">
    <cfRule type="cellIs" dxfId="20" priority="133" stopIfTrue="1" operator="equal">
      <formula>1</formula>
    </cfRule>
    <cfRule type="cellIs" dxfId="19" priority="134" stopIfTrue="1" operator="equal">
      <formula>2</formula>
    </cfRule>
    <cfRule type="cellIs" dxfId="18" priority="135" stopIfTrue="1" operator="equal">
      <formula>3</formula>
    </cfRule>
  </conditionalFormatting>
  <conditionalFormatting sqref="N229">
    <cfRule type="cellIs" dxfId="17" priority="106" stopIfTrue="1" operator="equal">
      <formula>1</formula>
    </cfRule>
    <cfRule type="cellIs" dxfId="16" priority="107" stopIfTrue="1" operator="equal">
      <formula>2</formula>
    </cfRule>
    <cfRule type="cellIs" dxfId="15" priority="108" stopIfTrue="1" operator="equal">
      <formula>3</formula>
    </cfRule>
  </conditionalFormatting>
  <conditionalFormatting sqref="N231">
    <cfRule type="cellIs" dxfId="14" priority="94" stopIfTrue="1" operator="equal">
      <formula>1</formula>
    </cfRule>
    <cfRule type="cellIs" dxfId="13" priority="95" stopIfTrue="1" operator="equal">
      <formula>2</formula>
    </cfRule>
    <cfRule type="cellIs" dxfId="12" priority="96" stopIfTrue="1" operator="equal">
      <formula>3</formula>
    </cfRule>
  </conditionalFormatting>
  <conditionalFormatting sqref="N235">
    <cfRule type="cellIs" dxfId="11" priority="82" stopIfTrue="1" operator="equal">
      <formula>1</formula>
    </cfRule>
    <cfRule type="cellIs" dxfId="10" priority="83" stopIfTrue="1" operator="equal">
      <formula>2</formula>
    </cfRule>
    <cfRule type="cellIs" dxfId="9" priority="84" stopIfTrue="1" operator="equal">
      <formula>3</formula>
    </cfRule>
  </conditionalFormatting>
  <conditionalFormatting sqref="N239">
    <cfRule type="cellIs" dxfId="8" priority="70" stopIfTrue="1" operator="equal">
      <formula>1</formula>
    </cfRule>
    <cfRule type="cellIs" dxfId="7" priority="71" stopIfTrue="1" operator="equal">
      <formula>2</formula>
    </cfRule>
    <cfRule type="cellIs" dxfId="6" priority="72" stopIfTrue="1" operator="equal">
      <formula>3</formula>
    </cfRule>
  </conditionalFormatting>
  <conditionalFormatting sqref="N246">
    <cfRule type="cellIs" dxfId="5" priority="52" stopIfTrue="1" operator="equal">
      <formula>1</formula>
    </cfRule>
    <cfRule type="cellIs" dxfId="4" priority="53" stopIfTrue="1" operator="equal">
      <formula>2</formula>
    </cfRule>
    <cfRule type="cellIs" dxfId="3" priority="54" stopIfTrue="1" operator="equal">
      <formula>3</formula>
    </cfRule>
  </conditionalFormatting>
  <conditionalFormatting sqref="N249">
    <cfRule type="cellIs" dxfId="2" priority="40" stopIfTrue="1" operator="equal">
      <formula>1</formula>
    </cfRule>
    <cfRule type="cellIs" dxfId="1" priority="41" stopIfTrue="1" operator="equal">
      <formula>2</formula>
    </cfRule>
    <cfRule type="cellIs" dxfId="0" priority="42" stopIfTrue="1" operator="equal">
      <formula>3</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E26"/>
  <sheetViews>
    <sheetView workbookViewId="0">
      <selection activeCell="I8" sqref="I8"/>
    </sheetView>
  </sheetViews>
  <sheetFormatPr defaultColWidth="9.140625" defaultRowHeight="16.5"/>
  <cols>
    <col min="1" max="1" width="37.85546875" style="1" customWidth="1"/>
    <col min="2" max="16384" width="9.140625" style="1"/>
  </cols>
  <sheetData>
    <row r="1" spans="1:5">
      <c r="A1" s="491" t="s">
        <v>721</v>
      </c>
      <c r="B1" s="492" t="s">
        <v>711</v>
      </c>
      <c r="C1" s="492"/>
      <c r="D1" s="492"/>
      <c r="E1" s="492"/>
    </row>
    <row r="2" spans="1:5">
      <c r="A2" s="491"/>
      <c r="B2" s="82" t="s">
        <v>712</v>
      </c>
      <c r="C2" s="82" t="s">
        <v>713</v>
      </c>
      <c r="D2" s="82" t="s">
        <v>714</v>
      </c>
      <c r="E2" s="82" t="s">
        <v>715</v>
      </c>
    </row>
    <row r="3" spans="1:5">
      <c r="A3" s="3" t="s">
        <v>716</v>
      </c>
      <c r="B3" s="81">
        <v>5.0939663699307615E-2</v>
      </c>
      <c r="C3" s="81">
        <v>2.4708718360787463E-2</v>
      </c>
      <c r="D3" s="81">
        <v>2.4875621890547263E-3</v>
      </c>
      <c r="E3" s="81">
        <v>2.331002331002331E-3</v>
      </c>
    </row>
    <row r="4" spans="1:5">
      <c r="A4" s="3" t="s">
        <v>717</v>
      </c>
      <c r="B4" s="81">
        <v>0.82888229475766573</v>
      </c>
      <c r="C4" s="81">
        <v>0.73061470470068302</v>
      </c>
      <c r="D4" s="81">
        <v>0.33996683250414594</v>
      </c>
      <c r="E4" s="81">
        <v>0.1585081585081585</v>
      </c>
    </row>
    <row r="5" spans="1:5">
      <c r="A5" s="3" t="s">
        <v>718</v>
      </c>
      <c r="B5" s="81">
        <v>8.7042532146389712E-2</v>
      </c>
      <c r="C5" s="81">
        <v>0.17215749296906388</v>
      </c>
      <c r="D5" s="81">
        <v>0.37313432835820898</v>
      </c>
      <c r="E5" s="81">
        <v>0.25174825174825177</v>
      </c>
    </row>
    <row r="6" spans="1:5">
      <c r="A6" s="3" t="s">
        <v>719</v>
      </c>
      <c r="B6" s="81">
        <v>3.3135509396636995E-2</v>
      </c>
      <c r="C6" s="81">
        <v>7.2519083969465645E-2</v>
      </c>
      <c r="D6" s="81">
        <v>0.28441127694859036</v>
      </c>
      <c r="E6" s="81">
        <v>0.58741258741258739</v>
      </c>
    </row>
    <row r="7" spans="1:5">
      <c r="A7" s="5" t="s">
        <v>720</v>
      </c>
      <c r="B7" s="83">
        <v>1</v>
      </c>
      <c r="C7" s="83">
        <v>1</v>
      </c>
      <c r="D7" s="83">
        <v>1</v>
      </c>
      <c r="E7" s="83">
        <v>1</v>
      </c>
    </row>
    <row r="10" spans="1:5">
      <c r="A10" s="491" t="s">
        <v>736</v>
      </c>
      <c r="B10" s="492" t="s">
        <v>711</v>
      </c>
      <c r="C10" s="492"/>
      <c r="D10" s="492"/>
      <c r="E10" s="492"/>
    </row>
    <row r="11" spans="1:5">
      <c r="A11" s="491"/>
      <c r="B11" s="82" t="s">
        <v>712</v>
      </c>
      <c r="C11" s="82" t="s">
        <v>713</v>
      </c>
      <c r="D11" s="82" t="s">
        <v>714</v>
      </c>
      <c r="E11" s="82" t="s">
        <v>715</v>
      </c>
    </row>
    <row r="12" spans="1:5">
      <c r="A12" s="3" t="s">
        <v>737</v>
      </c>
      <c r="B12" s="81">
        <v>0.85509396636993074</v>
      </c>
      <c r="C12" s="81">
        <v>0.66030534351145043</v>
      </c>
      <c r="D12" s="81">
        <v>0.21393034825870647</v>
      </c>
      <c r="E12" s="81">
        <v>0.14452214452214451</v>
      </c>
    </row>
    <row r="13" spans="1:5">
      <c r="A13" s="3" t="s">
        <v>738</v>
      </c>
      <c r="B13" s="81">
        <v>0.12957467853610286</v>
      </c>
      <c r="C13" s="81">
        <v>0.27601446364001608</v>
      </c>
      <c r="D13" s="81">
        <v>0.64759535655058043</v>
      </c>
      <c r="E13" s="81">
        <v>0.69230769230769229</v>
      </c>
    </row>
    <row r="14" spans="1:5">
      <c r="A14" s="3" t="s">
        <v>739</v>
      </c>
      <c r="B14" s="81">
        <v>7.91295746785361E-3</v>
      </c>
      <c r="C14" s="81">
        <v>3.7163519485737241E-2</v>
      </c>
      <c r="D14" s="81">
        <v>7.8772802653399671E-2</v>
      </c>
      <c r="E14" s="81">
        <v>8.8578088578088576E-2</v>
      </c>
    </row>
    <row r="15" spans="1:5">
      <c r="A15" s="3" t="s">
        <v>740</v>
      </c>
      <c r="B15" s="81">
        <v>7.4183976261127599E-3</v>
      </c>
      <c r="C15" s="81">
        <v>2.6516673362796304E-2</v>
      </c>
      <c r="D15" s="81">
        <v>5.9701492537313432E-2</v>
      </c>
      <c r="E15" s="81">
        <v>7.4592074592074592E-2</v>
      </c>
    </row>
    <row r="16" spans="1:5">
      <c r="A16" s="5" t="s">
        <v>720</v>
      </c>
      <c r="B16" s="83">
        <v>1</v>
      </c>
      <c r="C16" s="83">
        <v>1</v>
      </c>
      <c r="D16" s="83">
        <v>1</v>
      </c>
      <c r="E16" s="83">
        <v>1</v>
      </c>
    </row>
    <row r="19" spans="1:5">
      <c r="A19" s="491" t="s">
        <v>741</v>
      </c>
      <c r="B19" s="492" t="s">
        <v>711</v>
      </c>
      <c r="C19" s="492"/>
      <c r="D19" s="492"/>
      <c r="E19" s="492"/>
    </row>
    <row r="20" spans="1:5">
      <c r="A20" s="491"/>
      <c r="B20" s="82" t="s">
        <v>712</v>
      </c>
      <c r="C20" s="82" t="s">
        <v>713</v>
      </c>
      <c r="D20" s="82" t="s">
        <v>714</v>
      </c>
      <c r="E20" s="82" t="s">
        <v>715</v>
      </c>
    </row>
    <row r="21" spans="1:5">
      <c r="A21" s="3" t="s">
        <v>12</v>
      </c>
      <c r="B21" s="81">
        <v>4.3026706231454007E-2</v>
      </c>
      <c r="C21" s="81">
        <v>2.6315789473684209E-2</v>
      </c>
      <c r="D21" s="81">
        <v>9.9502487562189053E-3</v>
      </c>
      <c r="E21" s="81">
        <v>4.662004662004662E-3</v>
      </c>
    </row>
    <row r="22" spans="1:5">
      <c r="A22" s="3" t="s">
        <v>742</v>
      </c>
      <c r="B22" s="104">
        <v>0.24629080118694363</v>
      </c>
      <c r="C22" s="105">
        <v>0.17316191241462434</v>
      </c>
      <c r="D22" s="81">
        <v>9.950248756218906E-2</v>
      </c>
      <c r="E22" s="81">
        <v>5.8275058275058272E-2</v>
      </c>
    </row>
    <row r="23" spans="1:5">
      <c r="A23" s="3" t="s">
        <v>743</v>
      </c>
      <c r="B23" s="103">
        <v>0.43422354104846689</v>
      </c>
      <c r="C23" s="103">
        <v>0.43591803937324225</v>
      </c>
      <c r="D23" s="104">
        <v>0.35655058043117743</v>
      </c>
      <c r="E23" s="105">
        <v>0.20046620046620048</v>
      </c>
    </row>
    <row r="24" spans="1:5">
      <c r="A24" s="3" t="s">
        <v>744</v>
      </c>
      <c r="B24" s="105">
        <v>0.23639960435212662</v>
      </c>
      <c r="C24" s="104">
        <v>0.31116914423463238</v>
      </c>
      <c r="D24" s="103">
        <v>0.40132669983416253</v>
      </c>
      <c r="E24" s="104">
        <v>0.36130536130536128</v>
      </c>
    </row>
    <row r="25" spans="1:5">
      <c r="A25" s="3" t="s">
        <v>745</v>
      </c>
      <c r="B25" s="81">
        <v>4.0059347181008904E-2</v>
      </c>
      <c r="C25" s="81">
        <v>5.3435114503816793E-2</v>
      </c>
      <c r="D25" s="105">
        <v>0.13266998341625208</v>
      </c>
      <c r="E25" s="103">
        <v>0.3752913752913753</v>
      </c>
    </row>
    <row r="26" spans="1:5">
      <c r="A26" s="5" t="s">
        <v>720</v>
      </c>
      <c r="B26" s="83">
        <v>1</v>
      </c>
      <c r="C26" s="83">
        <v>1</v>
      </c>
      <c r="D26" s="83">
        <v>1</v>
      </c>
      <c r="E26" s="83">
        <v>1</v>
      </c>
    </row>
  </sheetData>
  <mergeCells count="6">
    <mergeCell ref="A1:A2"/>
    <mergeCell ref="B1:E1"/>
    <mergeCell ref="A10:A11"/>
    <mergeCell ref="B10:E10"/>
    <mergeCell ref="A19:A20"/>
    <mergeCell ref="B19:E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СПРАВОЧНИК1</vt:lpstr>
      <vt:lpstr>ФОРМА</vt:lpstr>
      <vt:lpstr>СПРАВОЧНИК</vt:lpstr>
      <vt:lpstr>ГЛОССАРИЙ</vt:lpstr>
      <vt:lpstr>БЛОК1</vt:lpstr>
      <vt:lpstr>БЛОК2</vt:lpstr>
      <vt:lpstr>БЛОК3</vt:lpstr>
      <vt:lpstr>БЛОК4</vt:lpstr>
      <vt:lpstr>БЛОК5</vt:lpstr>
      <vt:lpstr>Расшитый классификатор (2)</vt:lpstr>
      <vt:lpstr>Расшитый классификатор</vt:lpstr>
      <vt:lpstr>Лист1</vt:lpstr>
      <vt:lpstr>Базовый</vt:lpstr>
      <vt:lpstr>Бизнес</vt:lpstr>
      <vt:lpstr>Комфорт</vt:lpstr>
      <vt:lpstr>Премиум</vt:lpstr>
      <vt:lpstr>Элит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Вера Синицына</dc:creator>
  <cp:lastModifiedBy>Кирилл Холопик</cp:lastModifiedBy>
  <cp:lastPrinted>2026-10-13T13:18:14Z</cp:lastPrinted>
  <dcterms:created xsi:type="dcterms:W3CDTF">2026-09-16T07:49:10Z</dcterms:created>
  <dcterms:modified xsi:type="dcterms:W3CDTF">2026-10-17T16:46:05Z</dcterms:modified>
</cp:coreProperties>
</file>